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865" activeTab="0"/>
  </bookViews>
  <sheets>
    <sheet name="Calcolo prestiti" sheetId="1" r:id="rId1"/>
  </sheets>
  <definedNames>
    <definedName name="affitto">'Calcolo prestiti'!$C$13</definedName>
    <definedName name="_xlnm.Print_Area" localSheetId="0">'Calcolo prestiti'!$A$1:$I$17</definedName>
    <definedName name="Beg_Bal">'Calcolo prestiti'!$C$18:$C$377</definedName>
    <definedName name="Data">'Calcolo prestiti'!$A$18:$I$377</definedName>
    <definedName name="End_Bal">'Calcolo prestiti'!$I$18:$I$377</definedName>
    <definedName name="Extra_Pay">'Calcolo prestiti'!$E$18:$E$377</definedName>
    <definedName name="Full_Print">'Calcolo prestiti'!$A$1:$I$377</definedName>
    <definedName name="Header_Row">ROW('Calcolo prestiti'!$17:$17)</definedName>
    <definedName name="Int">'Calcolo prestiti'!$H$18:$H$377</definedName>
    <definedName name="Interest_Rate">'Calcolo prestiti'!$D$7</definedName>
    <definedName name="Last_Row">IF(Values_Entered,Header_Row+Number_of_Payments,Header_Row)</definedName>
    <definedName name="Loan_Amount">'Calcolo prestiti'!$D$6</definedName>
    <definedName name="Loan_Start">'Calcolo prestiti'!$D$10</definedName>
    <definedName name="Loan_Years">'Calcolo prestiti'!$D$8</definedName>
    <definedName name="Num_Pmt_Per_Year">'Calcolo prestiti'!$D$9</definedName>
    <definedName name="Number_of_Payments">MATCH(0.01,End_Bal,-1)+1</definedName>
    <definedName name="Pay_Date">'Calcolo prestiti'!$B$18:$B$377</definedName>
    <definedName name="Pay_Num">'Calcolo prestiti'!$A$18:$A$377</definedName>
    <definedName name="Payment_Date">DATE(YEAR(Loan_Start),MONTH(Loan_Start)+Payment_Number,DAY(Loan_Start))</definedName>
    <definedName name="Princ">'Calcolo prestiti'!$G$18:$G$377</definedName>
    <definedName name="Print_Area_Reset">OFFSET(Full_Print,0,0,Last_Row)</definedName>
    <definedName name="Sched_Pay">'Calcolo prestiti'!$D$18:$D$377</definedName>
    <definedName name="Scheduled_Extra_Payments">'Calcolo prestiti'!$D$11</definedName>
    <definedName name="Scheduled_Interest_Rate">'Calcolo prestiti'!$D$7</definedName>
    <definedName name="Scheduled_Monthly_Payment">'Calcolo prestiti'!$H$6</definedName>
    <definedName name="stcap">'Calcolo prestiti'!$G$18</definedName>
    <definedName name="stint">'Calcolo prestiti'!$H$18</definedName>
    <definedName name="_xlnm.Print_Titles" localSheetId="0">'Calcolo prestiti'!$15:$17</definedName>
    <definedName name="Total_Interest">'Calcolo prestiti'!$H$10</definedName>
    <definedName name="Total_Pay">'Calcolo prestiti'!$F$18:$F$377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<sst xmlns="http://schemas.openxmlformats.org/spreadsheetml/2006/main" count="29" uniqueCount="28">
  <si>
    <t>Calcolo prestiti</t>
  </si>
  <si>
    <t>Immissione valori</t>
  </si>
  <si>
    <t>Riepilogo prestito</t>
  </si>
  <si>
    <t>Importo prestito</t>
  </si>
  <si>
    <t>Importo fisso rata</t>
  </si>
  <si>
    <t>Tasso d'interesse annuale</t>
  </si>
  <si>
    <t>Numero di rate previsto</t>
  </si>
  <si>
    <t>Durata del prestito in anni</t>
  </si>
  <si>
    <t>Numero di rate effettivo</t>
  </si>
  <si>
    <t>Numero di rate annuali</t>
  </si>
  <si>
    <t>Totale rate anticipate</t>
  </si>
  <si>
    <t>Data inizio prestito</t>
  </si>
  <si>
    <t>Totale interessi</t>
  </si>
  <si>
    <t>N. rata</t>
  </si>
  <si>
    <t>Saldo iniziale</t>
  </si>
  <si>
    <t>Totale</t>
  </si>
  <si>
    <t>Quota capitale</t>
  </si>
  <si>
    <t>Quota interessi</t>
  </si>
  <si>
    <t>Saldo residuo</t>
  </si>
  <si>
    <t>Data</t>
  </si>
  <si>
    <t>Affitto</t>
  </si>
  <si>
    <t>Totale affitto</t>
  </si>
  <si>
    <t>Prezzo minimo di vendita</t>
  </si>
  <si>
    <t>Totale investimento</t>
  </si>
  <si>
    <t>Al netto dell'affitto</t>
  </si>
  <si>
    <t>Totale Capitale banca</t>
  </si>
  <si>
    <t>Totale Interesse banca</t>
  </si>
  <si>
    <t>Totale banca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</si>
</sst>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(&quot;L.&quot;* #,##0.00_);_(&quot;L.&quot;* \(#,##0.00\);_(&quot;L.&quot;* &quot;-&quot;??_);_(@_)"/>
    <numFmt numFmtId="195" formatCode="#.##000_);\(#.##000\)"/>
    <numFmt numFmtId="196" formatCode="_(* #.##000_);_(* \(#.##000\);_(* &quot;-&quot;??_);_(@_)"/>
    <numFmt numFmtId="197" formatCode="0_)"/>
    <numFmt numFmtId="198" formatCode="0,00?%_)"/>
    <numFmt numFmtId="199" formatCode="\€\ #,##0.00;\-\€\ #,##0.00"/>
    <numFmt numFmtId="200" formatCode="[$-409]dddd\,\ mmmm\ dd\,\ yyyy"/>
    <numFmt numFmtId="201" formatCode="0.00?%_)"/>
    <numFmt numFmtId="202" formatCode="_-[$€]\ * #,##0.00_-;\-[$€]\ * #,##0.00_-;_-[$€]\ * &quot;-&quot;??_-;_-@_-"/>
    <numFmt numFmtId="203" formatCode="_-* #,##0.00\ [$€-1007]_-;\-* #,##0.00\ [$€-1007]_-;_-* &quot;-&quot;??\ [$€-1007]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197" fontId="0" fillId="3" borderId="3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197" fontId="0" fillId="2" borderId="3" xfId="0" applyNumberFormat="1" applyFont="1" applyFill="1" applyBorder="1" applyAlignment="1" applyProtection="1">
      <alignment horizontal="right"/>
      <protection locked="0"/>
    </xf>
    <xf numFmtId="14" fontId="0" fillId="2" borderId="3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6" xfId="0" applyFont="1" applyFill="1" applyBorder="1" applyAlignment="1" applyProtection="1">
      <alignment horizontal="left" wrapText="1" indent="2"/>
      <protection/>
    </xf>
    <xf numFmtId="0" fontId="1" fillId="2" borderId="6" xfId="0" applyFont="1" applyFill="1" applyBorder="1" applyAlignment="1" applyProtection="1">
      <alignment horizontal="left" wrapText="1" indent="3"/>
      <protection/>
    </xf>
    <xf numFmtId="0" fontId="0" fillId="0" borderId="0" xfId="0" applyNumberFormat="1" applyFont="1" applyBorder="1" applyAlignment="1">
      <alignment wrapText="1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199" fontId="0" fillId="2" borderId="7" xfId="21" applyNumberFormat="1" applyFont="1" applyFill="1" applyBorder="1" applyAlignment="1" applyProtection="1">
      <alignment horizontal="right"/>
      <protection locked="0"/>
    </xf>
    <xf numFmtId="199" fontId="0" fillId="3" borderId="7" xfId="21" applyNumberFormat="1" applyFont="1" applyFill="1" applyBorder="1" applyAlignment="1">
      <alignment horizontal="right"/>
    </xf>
    <xf numFmtId="199" fontId="0" fillId="2" borderId="3" xfId="21" applyNumberFormat="1" applyFont="1" applyFill="1" applyBorder="1" applyAlignment="1" applyProtection="1">
      <alignment horizontal="right"/>
      <protection locked="0"/>
    </xf>
    <xf numFmtId="199" fontId="2" fillId="2" borderId="0" xfId="21" applyNumberFormat="1" applyFont="1" applyFill="1" applyBorder="1" applyAlignment="1">
      <alignment horizontal="right"/>
    </xf>
    <xf numFmtId="199" fontId="2" fillId="2" borderId="0" xfId="21" applyNumberFormat="1" applyFont="1" applyFill="1" applyBorder="1" applyAlignment="1" applyProtection="1">
      <alignment horizontal="right"/>
      <protection locked="0"/>
    </xf>
    <xf numFmtId="201" fontId="0" fillId="2" borderId="3" xfId="0" applyNumberFormat="1" applyFont="1" applyFill="1" applyBorder="1" applyAlignment="1" applyProtection="1">
      <alignment horizontal="right"/>
      <protection locked="0"/>
    </xf>
    <xf numFmtId="199" fontId="0" fillId="0" borderId="0" xfId="0" applyNumberFormat="1" applyFont="1" applyBorder="1" applyAlignment="1">
      <alignment wrapText="1"/>
    </xf>
    <xf numFmtId="202" fontId="0" fillId="0" borderId="0" xfId="15" applyFont="1" applyBorder="1" applyAlignment="1">
      <alignment/>
    </xf>
    <xf numFmtId="202" fontId="0" fillId="0" borderId="0" xfId="15" applyFont="1" applyBorder="1" applyAlignment="1">
      <alignment wrapText="1"/>
    </xf>
    <xf numFmtId="0" fontId="0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6" xfId="0" applyFont="1" applyFill="1" applyBorder="1" applyAlignment="1" applyProtection="1">
      <alignment horizontal="right" wrapText="1" indent="2"/>
      <protection/>
    </xf>
    <xf numFmtId="0" fontId="1" fillId="2" borderId="1" xfId="0" applyFont="1" applyFill="1" applyBorder="1" applyAlignment="1" applyProtection="1">
      <alignment horizontal="right" wrapText="1" indent="2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203" fontId="0" fillId="0" borderId="0" xfId="0" applyNumberFormat="1" applyFont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</cellXfs>
  <cellStyles count="8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  <cellStyle name="Währung" xfId="21"/>
  </cellStyles>
  <dxfs count="4">
    <dxf>
      <font>
        <i val="0"/>
        <color rgb="FFFFFFFF"/>
      </font>
      <fill>
        <patternFill patternType="solid">
          <bgColor rgb="FFFFFFFF"/>
        </patternFill>
      </fill>
      <border/>
    </dxf>
    <dxf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>
          <bgColor rgb="FFFFFFCC"/>
        </patternFill>
      </fill>
      <border/>
    </dxf>
    <dxf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showGridLines="0" tabSelected="1" workbookViewId="0" topLeftCell="A3">
      <selection activeCell="D8" sqref="D8"/>
    </sheetView>
  </sheetViews>
  <sheetFormatPr defaultColWidth="11.421875" defaultRowHeight="12.75"/>
  <cols>
    <col min="1" max="1" width="6.8515625" style="2" customWidth="1"/>
    <col min="2" max="2" width="9.8515625" style="2" customWidth="1"/>
    <col min="3" max="3" width="12.7109375" style="2" customWidth="1"/>
    <col min="4" max="4" width="12.57421875" style="2" bestFit="1" customWidth="1"/>
    <col min="5" max="5" width="9.8515625" style="2" customWidth="1"/>
    <col min="6" max="6" width="9.8515625" style="2" hidden="1" customWidth="1"/>
    <col min="7" max="7" width="20.8515625" style="46" customWidth="1"/>
    <col min="8" max="8" width="12.00390625" style="2" bestFit="1" customWidth="1"/>
    <col min="9" max="9" width="15.421875" style="2" customWidth="1"/>
    <col min="10" max="10" width="15.57421875" style="2" customWidth="1"/>
    <col min="11" max="11" width="15.00390625" style="1" customWidth="1"/>
    <col min="12" max="12" width="15.28125" style="38" customWidth="1"/>
    <col min="13" max="13" width="12.8515625" style="38" bestFit="1" customWidth="1"/>
    <col min="14" max="14" width="16.140625" style="38" customWidth="1"/>
    <col min="15" max="15" width="12.8515625" style="1" bestFit="1" customWidth="1"/>
    <col min="16" max="16384" width="9.140625" style="1" customWidth="1"/>
  </cols>
  <sheetData>
    <row r="1" spans="1:9" ht="24" customHeight="1">
      <c r="A1" s="3" t="s">
        <v>0</v>
      </c>
      <c r="B1" s="4"/>
      <c r="C1" s="4"/>
      <c r="D1" s="4"/>
      <c r="E1" s="4"/>
      <c r="F1" s="4"/>
      <c r="G1" s="11"/>
      <c r="H1" s="4"/>
      <c r="I1" s="4"/>
    </row>
    <row r="2" spans="1:9" ht="12.75" customHeight="1" thickBot="1">
      <c r="A2" s="5"/>
      <c r="B2" s="5"/>
      <c r="C2" s="5"/>
      <c r="D2" s="5"/>
      <c r="E2" s="5"/>
      <c r="F2" s="5"/>
      <c r="G2" s="40"/>
      <c r="H2" s="5"/>
      <c r="I2" s="5"/>
    </row>
    <row r="3" spans="1:9" ht="3" customHeight="1" thickTop="1">
      <c r="A3" s="6"/>
      <c r="B3" s="6"/>
      <c r="C3" s="6"/>
      <c r="D3" s="6"/>
      <c r="E3" s="6"/>
      <c r="F3" s="6"/>
      <c r="G3" s="41"/>
      <c r="H3" s="6"/>
      <c r="I3" s="6"/>
    </row>
    <row r="4" spans="1:9" ht="6.75" customHeight="1">
      <c r="A4" s="7"/>
      <c r="B4" s="7"/>
      <c r="C4" s="7"/>
      <c r="D4" s="7"/>
      <c r="E4" s="7"/>
      <c r="F4" s="7"/>
      <c r="G4" s="42"/>
      <c r="H4" s="7"/>
      <c r="I4" s="7"/>
    </row>
    <row r="5" spans="1:10" ht="14.25" customHeight="1">
      <c r="A5" s="5"/>
      <c r="B5" s="48" t="s">
        <v>1</v>
      </c>
      <c r="C5" s="49"/>
      <c r="D5" s="50"/>
      <c r="E5" s="4"/>
      <c r="F5" s="48" t="s">
        <v>2</v>
      </c>
      <c r="G5" s="49"/>
      <c r="H5" s="50"/>
      <c r="I5" s="4"/>
      <c r="J5" s="8"/>
    </row>
    <row r="6" spans="1:10" ht="12.75">
      <c r="A6" s="9"/>
      <c r="B6" s="10"/>
      <c r="C6" s="11" t="s">
        <v>3</v>
      </c>
      <c r="D6" s="31">
        <v>200000</v>
      </c>
      <c r="E6" s="4"/>
      <c r="F6" s="10"/>
      <c r="G6" s="11" t="s">
        <v>4</v>
      </c>
      <c r="H6" s="32">
        <f>IF(Values_Entered,-PMT(Interest_Rate/Num_Pmt_Per_Year,Loan_Years*Num_Pmt_Per_Year,Loan_Amount),"")</f>
        <v>1173.5060761456261</v>
      </c>
      <c r="I6" s="4"/>
      <c r="J6" s="8"/>
    </row>
    <row r="7" spans="1:10" ht="12.75">
      <c r="A7" s="9"/>
      <c r="B7" s="10"/>
      <c r="C7" s="11" t="s">
        <v>5</v>
      </c>
      <c r="D7" s="36">
        <v>0.058</v>
      </c>
      <c r="E7" s="4"/>
      <c r="F7" s="10"/>
      <c r="G7" s="11" t="s">
        <v>6</v>
      </c>
      <c r="H7" s="12">
        <f>IF(Values_Entered,Loan_Years*Num_Pmt_Per_Year,"")</f>
        <v>360</v>
      </c>
      <c r="I7" s="13"/>
      <c r="J7" s="8"/>
    </row>
    <row r="8" spans="1:10" ht="12.75">
      <c r="A8" s="9"/>
      <c r="B8" s="10"/>
      <c r="C8" s="11" t="s">
        <v>7</v>
      </c>
      <c r="D8" s="14">
        <v>30</v>
      </c>
      <c r="E8" s="4"/>
      <c r="F8" s="10"/>
      <c r="G8" s="11" t="s">
        <v>8</v>
      </c>
      <c r="H8" s="12">
        <f>IF(Values_Entered,Number_of_Payments,"")</f>
        <v>360</v>
      </c>
      <c r="I8" s="13"/>
      <c r="J8" s="8"/>
    </row>
    <row r="9" spans="1:10" ht="12.75">
      <c r="A9" s="9"/>
      <c r="B9" s="10"/>
      <c r="C9" s="11" t="s">
        <v>9</v>
      </c>
      <c r="D9" s="14">
        <v>12</v>
      </c>
      <c r="E9" s="4"/>
      <c r="F9" s="10"/>
      <c r="G9" s="11" t="s">
        <v>10</v>
      </c>
      <c r="H9" s="32">
        <f>IF(Values_Entered,SUMIF(Beg_Bal,"&gt;0",Extra_Pay),"")</f>
        <v>0</v>
      </c>
      <c r="I9" s="13"/>
      <c r="J9" s="8"/>
    </row>
    <row r="10" spans="1:10" ht="12.75">
      <c r="A10" s="9"/>
      <c r="B10" s="10"/>
      <c r="C10" s="11" t="s">
        <v>11</v>
      </c>
      <c r="D10" s="15">
        <v>39813</v>
      </c>
      <c r="E10" s="4"/>
      <c r="F10" s="16"/>
      <c r="G10" s="17" t="s">
        <v>12</v>
      </c>
      <c r="H10" s="32">
        <f>IF(Values_Entered,SUMIF(Beg_Bal,"&gt;0",Int),"")</f>
        <v>222462.18741241816</v>
      </c>
      <c r="I10" s="13"/>
      <c r="J10" s="8"/>
    </row>
    <row r="11" spans="1:10" ht="12.75">
      <c r="A11" s="9"/>
      <c r="B11" s="16"/>
      <c r="C11" s="17"/>
      <c r="D11" s="33"/>
      <c r="E11" s="4"/>
      <c r="F11" s="5"/>
      <c r="G11" s="40" t="s">
        <v>23</v>
      </c>
      <c r="H11" s="32">
        <f>Total_Interest+Loan_Amount</f>
        <v>422462.1874124182</v>
      </c>
      <c r="I11" s="13"/>
      <c r="J11" s="8"/>
    </row>
    <row r="12" spans="1:10" ht="12.75">
      <c r="A12" s="5"/>
      <c r="B12" s="5"/>
      <c r="C12" s="5"/>
      <c r="D12" s="5"/>
      <c r="E12" s="5"/>
      <c r="F12" s="5"/>
      <c r="G12" s="40" t="s">
        <v>24</v>
      </c>
      <c r="H12" s="32">
        <f>H11-(affitto*H7)</f>
        <v>170462.1874124182</v>
      </c>
      <c r="I12" s="5"/>
      <c r="J12" s="8"/>
    </row>
    <row r="13" spans="1:14" ht="12.75">
      <c r="A13" s="5"/>
      <c r="B13" s="18" t="s">
        <v>20</v>
      </c>
      <c r="C13" s="51">
        <v>700</v>
      </c>
      <c r="D13" s="52"/>
      <c r="E13" s="19"/>
      <c r="F13" s="5"/>
      <c r="G13" s="40"/>
      <c r="H13" s="5"/>
      <c r="I13" s="5"/>
      <c r="J13" s="5"/>
      <c r="K13" s="5"/>
      <c r="L13" s="5"/>
      <c r="M13" s="5"/>
      <c r="N13" s="5"/>
    </row>
    <row r="14" spans="1:14" ht="13.5" customHeight="1" thickBot="1">
      <c r="A14" s="5"/>
      <c r="B14" s="5"/>
      <c r="C14" s="5"/>
      <c r="D14" s="5"/>
      <c r="E14" s="5"/>
      <c r="F14" s="5"/>
      <c r="G14" s="40"/>
      <c r="H14" s="5"/>
      <c r="I14" s="5"/>
      <c r="J14" s="5"/>
      <c r="K14" s="5"/>
      <c r="L14" s="5"/>
      <c r="M14" s="5"/>
      <c r="N14" s="5"/>
    </row>
    <row r="15" spans="1:10" ht="3" customHeight="1" thickTop="1">
      <c r="A15" s="6"/>
      <c r="B15" s="6"/>
      <c r="C15" s="6"/>
      <c r="D15" s="6"/>
      <c r="E15" s="6"/>
      <c r="F15" s="6"/>
      <c r="G15" s="41"/>
      <c r="H15" s="6"/>
      <c r="I15" s="6"/>
      <c r="J15" s="8"/>
    </row>
    <row r="16" spans="1:14" s="20" customFormat="1" ht="46.5" customHeight="1" thickBot="1">
      <c r="A16" s="21" t="s">
        <v>13</v>
      </c>
      <c r="B16" s="22" t="s">
        <v>19</v>
      </c>
      <c r="C16" s="22" t="s">
        <v>14</v>
      </c>
      <c r="D16" s="22" t="s">
        <v>4</v>
      </c>
      <c r="E16" s="22"/>
      <c r="F16" s="22" t="s">
        <v>15</v>
      </c>
      <c r="G16" s="43" t="s">
        <v>16</v>
      </c>
      <c r="H16" s="22" t="s">
        <v>17</v>
      </c>
      <c r="I16" s="23" t="s">
        <v>18</v>
      </c>
      <c r="J16" s="23" t="s">
        <v>26</v>
      </c>
      <c r="K16" s="23" t="s">
        <v>25</v>
      </c>
      <c r="L16" s="23" t="s">
        <v>27</v>
      </c>
      <c r="M16" s="23" t="s">
        <v>21</v>
      </c>
      <c r="N16" s="23" t="s">
        <v>22</v>
      </c>
    </row>
    <row r="17" spans="1:14" s="20" customFormat="1" ht="3" customHeight="1" thickTop="1">
      <c r="A17" s="6"/>
      <c r="B17" s="25"/>
      <c r="C17" s="25"/>
      <c r="D17" s="25"/>
      <c r="E17" s="25"/>
      <c r="F17" s="25"/>
      <c r="G17" s="44"/>
      <c r="H17" s="25"/>
      <c r="I17" s="26"/>
      <c r="J17" s="24"/>
      <c r="L17" s="39"/>
      <c r="M17" s="39"/>
      <c r="N17" s="39"/>
    </row>
    <row r="18" spans="1:15" s="20" customFormat="1" ht="12.75">
      <c r="A18" s="27">
        <f>IF(Values_Entered,1,"")</f>
        <v>1</v>
      </c>
      <c r="B18" s="28">
        <f aca="true" t="shared" si="0" ref="B18:B81">IF(Pay_Num&lt;&gt;"",DATE(YEAR(Loan_Start),MONTH(Loan_Start)+(Pay_Num)*12/Num_Pmt_Per_Year,DAY(Loan_Start)),"")</f>
        <v>39844</v>
      </c>
      <c r="C18" s="34">
        <f>IF(Values_Entered,Loan_Amount,"")</f>
        <v>200000</v>
      </c>
      <c r="D18" s="34">
        <f aca="true" t="shared" si="1" ref="D18:D81">IF(Pay_Num&lt;&gt;"",Scheduled_Monthly_Payment,"")</f>
        <v>1173.5060761456261</v>
      </c>
      <c r="E18" s="35"/>
      <c r="F18" s="34">
        <f aca="true" t="shared" si="2" ref="F18:F81">IF(AND(Pay_Num&lt;&gt;"",Sched_Pay+Extra_Pay&lt;Beg_Bal),Sched_Pay+Extra_Pay,IF(Pay_Num&lt;&gt;"",Beg_Bal,""))</f>
        <v>1173.5060761456261</v>
      </c>
      <c r="G18" s="34">
        <f aca="true" t="shared" si="3" ref="G18:G81">IF(Pay_Num&lt;&gt;"",Total_Pay-Int,"")</f>
        <v>206.8394094789594</v>
      </c>
      <c r="H18" s="34">
        <f>IF(Pay_Num&lt;&gt;"",Beg_Bal*(Interest_Rate/Num_Pmt_Per_Year),"")</f>
        <v>966.6666666666667</v>
      </c>
      <c r="I18" s="34">
        <f aca="true" t="shared" si="4" ref="I18:I81">IF(AND(Pay_Num&lt;&gt;"",Sched_Pay+Extra_Pay&lt;Beg_Bal),Beg_Bal-Princ,IF(Pay_Num&lt;&gt;"",0,""))</f>
        <v>199793.16059052103</v>
      </c>
      <c r="J18" s="37">
        <f>H18</f>
        <v>966.6666666666667</v>
      </c>
      <c r="K18" s="37">
        <f>stcap</f>
        <v>206.8394094789594</v>
      </c>
      <c r="L18" s="39">
        <f>J18+K18</f>
        <v>1173.5060761456261</v>
      </c>
      <c r="M18" s="39">
        <f aca="true" t="shared" si="5" ref="M18:M81">affitto*A18</f>
        <v>700</v>
      </c>
      <c r="N18" s="39">
        <f>L18+I18-M18</f>
        <v>200266.66666666666</v>
      </c>
      <c r="O18" s="47"/>
    </row>
    <row r="19" spans="1:15" s="20" customFormat="1" ht="12.75" customHeight="1">
      <c r="A19" s="27">
        <f aca="true" t="shared" si="6" ref="A19:A82">IF(Values_Entered,A18+1,"")</f>
        <v>2</v>
      </c>
      <c r="B19" s="28">
        <f t="shared" si="0"/>
        <v>39875</v>
      </c>
      <c r="C19" s="34">
        <f aca="true" t="shared" si="7" ref="C19:C82">IF(Pay_Num&lt;&gt;"",I18,"")</f>
        <v>199793.16059052103</v>
      </c>
      <c r="D19" s="34">
        <f t="shared" si="1"/>
        <v>1173.5060761456261</v>
      </c>
      <c r="E19" s="35"/>
      <c r="F19" s="34">
        <f t="shared" si="2"/>
        <v>1173.5060761456261</v>
      </c>
      <c r="G19" s="34">
        <f t="shared" si="3"/>
        <v>207.83913329144116</v>
      </c>
      <c r="H19" s="34">
        <f aca="true" t="shared" si="8" ref="H19:H82">IF(Pay_Num&lt;&gt;"",Beg_Bal*Interest_Rate/Num_Pmt_Per_Year,"")</f>
        <v>965.666942854185</v>
      </c>
      <c r="I19" s="34">
        <f t="shared" si="4"/>
        <v>199585.32145722958</v>
      </c>
      <c r="J19" s="37">
        <f>SUM(stint:H19)</f>
        <v>1932.3336095208517</v>
      </c>
      <c r="K19" s="37">
        <f>SUM(stcap:G19)</f>
        <v>414.67854277040055</v>
      </c>
      <c r="L19" s="39">
        <f aca="true" t="shared" si="9" ref="L19:L82">J19+K19</f>
        <v>2347.0121522912523</v>
      </c>
      <c r="M19" s="39">
        <f t="shared" si="5"/>
        <v>1400</v>
      </c>
      <c r="N19" s="39">
        <f>L19+I19-M19</f>
        <v>200532.33360952084</v>
      </c>
      <c r="O19" s="47"/>
    </row>
    <row r="20" spans="1:15" s="20" customFormat="1" ht="12.75" customHeight="1">
      <c r="A20" s="27">
        <f t="shared" si="6"/>
        <v>3</v>
      </c>
      <c r="B20" s="28">
        <f t="shared" si="0"/>
        <v>39903</v>
      </c>
      <c r="C20" s="34">
        <f t="shared" si="7"/>
        <v>199585.32145722958</v>
      </c>
      <c r="D20" s="34">
        <f t="shared" si="1"/>
        <v>1173.5060761456261</v>
      </c>
      <c r="E20" s="35"/>
      <c r="F20" s="34">
        <f t="shared" si="2"/>
        <v>1173.5060761456261</v>
      </c>
      <c r="G20" s="34">
        <f t="shared" si="3"/>
        <v>208.8436891023498</v>
      </c>
      <c r="H20" s="34">
        <f t="shared" si="8"/>
        <v>964.6623870432763</v>
      </c>
      <c r="I20" s="34">
        <f t="shared" si="4"/>
        <v>199376.47776812722</v>
      </c>
      <c r="J20" s="37">
        <f>SUM(stint:H20)</f>
        <v>2896.9959965641283</v>
      </c>
      <c r="K20" s="37">
        <f>SUM(stcap:G20)</f>
        <v>623.5222318727504</v>
      </c>
      <c r="L20" s="39">
        <f t="shared" si="9"/>
        <v>3520.5182284368784</v>
      </c>
      <c r="M20" s="39">
        <f t="shared" si="5"/>
        <v>2100</v>
      </c>
      <c r="N20" s="39">
        <f aca="true" t="shared" si="10" ref="N20:N83">L20+I20-M20</f>
        <v>200796.9959965641</v>
      </c>
      <c r="O20" s="47"/>
    </row>
    <row r="21" spans="1:15" s="20" customFormat="1" ht="12.75">
      <c r="A21" s="27">
        <f t="shared" si="6"/>
        <v>4</v>
      </c>
      <c r="B21" s="28">
        <f t="shared" si="0"/>
        <v>39934</v>
      </c>
      <c r="C21" s="34">
        <f t="shared" si="7"/>
        <v>199376.47776812722</v>
      </c>
      <c r="D21" s="34">
        <f t="shared" si="1"/>
        <v>1173.5060761456261</v>
      </c>
      <c r="E21" s="35"/>
      <c r="F21" s="34">
        <f t="shared" si="2"/>
        <v>1173.5060761456261</v>
      </c>
      <c r="G21" s="34">
        <f t="shared" si="3"/>
        <v>209.85310026634454</v>
      </c>
      <c r="H21" s="34">
        <f t="shared" si="8"/>
        <v>963.6529758792816</v>
      </c>
      <c r="I21" s="34">
        <f t="shared" si="4"/>
        <v>199166.6246678609</v>
      </c>
      <c r="J21" s="37">
        <f>SUM(stint:H21)</f>
        <v>3860.64897244341</v>
      </c>
      <c r="K21" s="37">
        <f>SUM(stcap:G21)</f>
        <v>833.3753321390949</v>
      </c>
      <c r="L21" s="39">
        <f t="shared" si="9"/>
        <v>4694.024304582505</v>
      </c>
      <c r="M21" s="39">
        <f t="shared" si="5"/>
        <v>2800</v>
      </c>
      <c r="N21" s="39">
        <f t="shared" si="10"/>
        <v>201060.6489724434</v>
      </c>
      <c r="O21" s="47"/>
    </row>
    <row r="22" spans="1:15" s="20" customFormat="1" ht="12.75">
      <c r="A22" s="27">
        <f t="shared" si="6"/>
        <v>5</v>
      </c>
      <c r="B22" s="28">
        <f t="shared" si="0"/>
        <v>39964</v>
      </c>
      <c r="C22" s="34">
        <f t="shared" si="7"/>
        <v>199166.6246678609</v>
      </c>
      <c r="D22" s="34">
        <f t="shared" si="1"/>
        <v>1173.5060761456261</v>
      </c>
      <c r="E22" s="35"/>
      <c r="F22" s="34">
        <f t="shared" si="2"/>
        <v>1173.5060761456261</v>
      </c>
      <c r="G22" s="34">
        <f t="shared" si="3"/>
        <v>210.86739025096506</v>
      </c>
      <c r="H22" s="34">
        <f t="shared" si="8"/>
        <v>962.6386858946611</v>
      </c>
      <c r="I22" s="34">
        <f t="shared" si="4"/>
        <v>198955.75727760993</v>
      </c>
      <c r="J22" s="37">
        <f>SUM(stint:H22)</f>
        <v>4823.287658338071</v>
      </c>
      <c r="K22" s="37">
        <f>SUM(stcap:G22)</f>
        <v>1044.24272239006</v>
      </c>
      <c r="L22" s="39">
        <f t="shared" si="9"/>
        <v>5867.530380728131</v>
      </c>
      <c r="M22" s="39">
        <f t="shared" si="5"/>
        <v>3500</v>
      </c>
      <c r="N22" s="39">
        <f t="shared" si="10"/>
        <v>201323.28765833806</v>
      </c>
      <c r="O22" s="47"/>
    </row>
    <row r="23" spans="1:15" ht="12.75">
      <c r="A23" s="27">
        <f t="shared" si="6"/>
        <v>6</v>
      </c>
      <c r="B23" s="28">
        <f t="shared" si="0"/>
        <v>39995</v>
      </c>
      <c r="C23" s="34">
        <f t="shared" si="7"/>
        <v>198955.75727760993</v>
      </c>
      <c r="D23" s="34">
        <f t="shared" si="1"/>
        <v>1173.5060761456261</v>
      </c>
      <c r="E23" s="35"/>
      <c r="F23" s="34">
        <f t="shared" si="2"/>
        <v>1173.5060761456261</v>
      </c>
      <c r="G23" s="34">
        <f t="shared" si="3"/>
        <v>211.8865826371781</v>
      </c>
      <c r="H23" s="34">
        <f t="shared" si="8"/>
        <v>961.619493508448</v>
      </c>
      <c r="I23" s="34">
        <f t="shared" si="4"/>
        <v>198743.87069497275</v>
      </c>
      <c r="J23" s="37">
        <f>SUM(stint:H23)</f>
        <v>5784.907151846519</v>
      </c>
      <c r="K23" s="37">
        <f>SUM(stcap:G23)</f>
        <v>1256.129305027238</v>
      </c>
      <c r="L23" s="39">
        <f t="shared" si="9"/>
        <v>7041.036456873757</v>
      </c>
      <c r="M23" s="39">
        <f t="shared" si="5"/>
        <v>4200</v>
      </c>
      <c r="N23" s="39">
        <f t="shared" si="10"/>
        <v>201584.9071518465</v>
      </c>
      <c r="O23" s="47"/>
    </row>
    <row r="24" spans="1:15" ht="12.75">
      <c r="A24" s="27">
        <f t="shared" si="6"/>
        <v>7</v>
      </c>
      <c r="B24" s="28">
        <f t="shared" si="0"/>
        <v>40025</v>
      </c>
      <c r="C24" s="34">
        <f t="shared" si="7"/>
        <v>198743.87069497275</v>
      </c>
      <c r="D24" s="34">
        <f t="shared" si="1"/>
        <v>1173.5060761456261</v>
      </c>
      <c r="E24" s="35"/>
      <c r="F24" s="34">
        <f t="shared" si="2"/>
        <v>1173.5060761456261</v>
      </c>
      <c r="G24" s="34">
        <f t="shared" si="3"/>
        <v>212.9107011199244</v>
      </c>
      <c r="H24" s="34">
        <f t="shared" si="8"/>
        <v>960.5953750257017</v>
      </c>
      <c r="I24" s="34">
        <f t="shared" si="4"/>
        <v>198530.95999385283</v>
      </c>
      <c r="J24" s="37">
        <f>SUM(stint:H24)</f>
        <v>6745.50252687222</v>
      </c>
      <c r="K24" s="37">
        <f>SUM(stcap:G24)</f>
        <v>1469.0400061471623</v>
      </c>
      <c r="L24" s="39">
        <f t="shared" si="9"/>
        <v>8214.542533019383</v>
      </c>
      <c r="M24" s="39">
        <f t="shared" si="5"/>
        <v>4900</v>
      </c>
      <c r="N24" s="39">
        <f t="shared" si="10"/>
        <v>201845.5025268722</v>
      </c>
      <c r="O24" s="47"/>
    </row>
    <row r="25" spans="1:15" ht="12.75">
      <c r="A25" s="27">
        <f t="shared" si="6"/>
        <v>8</v>
      </c>
      <c r="B25" s="28">
        <f t="shared" si="0"/>
        <v>40056</v>
      </c>
      <c r="C25" s="34">
        <f t="shared" si="7"/>
        <v>198530.95999385283</v>
      </c>
      <c r="D25" s="34">
        <f t="shared" si="1"/>
        <v>1173.5060761456261</v>
      </c>
      <c r="E25" s="35"/>
      <c r="F25" s="34">
        <f t="shared" si="2"/>
        <v>1173.5060761456261</v>
      </c>
      <c r="G25" s="34">
        <f t="shared" si="3"/>
        <v>213.9397695086708</v>
      </c>
      <c r="H25" s="34">
        <f t="shared" si="8"/>
        <v>959.5663066369553</v>
      </c>
      <c r="I25" s="34">
        <f t="shared" si="4"/>
        <v>198317.02022434416</v>
      </c>
      <c r="J25" s="37">
        <f>SUM(stint:H25)</f>
        <v>7705.068833509175</v>
      </c>
      <c r="K25" s="37">
        <f>SUM(stcap:G25)</f>
        <v>1682.9797756558332</v>
      </c>
      <c r="L25" s="39">
        <f t="shared" si="9"/>
        <v>9388.04860916501</v>
      </c>
      <c r="M25" s="39">
        <f t="shared" si="5"/>
        <v>5600</v>
      </c>
      <c r="N25" s="39">
        <f t="shared" si="10"/>
        <v>202105.06883350917</v>
      </c>
      <c r="O25" s="47"/>
    </row>
    <row r="26" spans="1:15" ht="12.75">
      <c r="A26" s="27">
        <f t="shared" si="6"/>
        <v>9</v>
      </c>
      <c r="B26" s="28">
        <f t="shared" si="0"/>
        <v>40087</v>
      </c>
      <c r="C26" s="34">
        <f t="shared" si="7"/>
        <v>198317.02022434416</v>
      </c>
      <c r="D26" s="34">
        <f t="shared" si="1"/>
        <v>1173.5060761456261</v>
      </c>
      <c r="E26" s="35"/>
      <c r="F26" s="34">
        <f t="shared" si="2"/>
        <v>1173.5060761456261</v>
      </c>
      <c r="G26" s="34">
        <f t="shared" si="3"/>
        <v>214.97381172796258</v>
      </c>
      <c r="H26" s="34">
        <f t="shared" si="8"/>
        <v>958.5322644176636</v>
      </c>
      <c r="I26" s="34">
        <f t="shared" si="4"/>
        <v>198102.0464126162</v>
      </c>
      <c r="J26" s="37">
        <f>SUM(stint:H26)</f>
        <v>8663.60109792684</v>
      </c>
      <c r="K26" s="37">
        <f>SUM(stcap:G26)</f>
        <v>1897.9535873837958</v>
      </c>
      <c r="L26" s="39">
        <f t="shared" si="9"/>
        <v>10561.554685310635</v>
      </c>
      <c r="M26" s="39">
        <f t="shared" si="5"/>
        <v>6300</v>
      </c>
      <c r="N26" s="39">
        <f t="shared" si="10"/>
        <v>202363.60109792685</v>
      </c>
      <c r="O26" s="47"/>
    </row>
    <row r="27" spans="1:15" ht="12.75">
      <c r="A27" s="27">
        <f t="shared" si="6"/>
        <v>10</v>
      </c>
      <c r="B27" s="28">
        <f t="shared" si="0"/>
        <v>40117</v>
      </c>
      <c r="C27" s="34">
        <f t="shared" si="7"/>
        <v>198102.0464126162</v>
      </c>
      <c r="D27" s="34">
        <f t="shared" si="1"/>
        <v>1173.5060761456261</v>
      </c>
      <c r="E27" s="35"/>
      <c r="F27" s="34">
        <f t="shared" si="2"/>
        <v>1173.5060761456261</v>
      </c>
      <c r="G27" s="34">
        <f t="shared" si="3"/>
        <v>216.01285181798096</v>
      </c>
      <c r="H27" s="34">
        <f t="shared" si="8"/>
        <v>957.4932243276452</v>
      </c>
      <c r="I27" s="34">
        <f t="shared" si="4"/>
        <v>197886.03356079824</v>
      </c>
      <c r="J27" s="37">
        <f>SUM(stint:H27)</f>
        <v>9621.094322254485</v>
      </c>
      <c r="K27" s="37">
        <f>SUM(stcap:G27)</f>
        <v>2113.9664392017767</v>
      </c>
      <c r="L27" s="39">
        <f t="shared" si="9"/>
        <v>11735.060761456261</v>
      </c>
      <c r="M27" s="39">
        <f t="shared" si="5"/>
        <v>7000</v>
      </c>
      <c r="N27" s="39">
        <f t="shared" si="10"/>
        <v>202621.0943222545</v>
      </c>
      <c r="O27" s="47"/>
    </row>
    <row r="28" spans="1:15" ht="12.75">
      <c r="A28" s="27">
        <f t="shared" si="6"/>
        <v>11</v>
      </c>
      <c r="B28" s="28">
        <f t="shared" si="0"/>
        <v>40148</v>
      </c>
      <c r="C28" s="34">
        <f t="shared" si="7"/>
        <v>197886.03356079824</v>
      </c>
      <c r="D28" s="34">
        <f t="shared" si="1"/>
        <v>1173.5060761456261</v>
      </c>
      <c r="E28" s="35"/>
      <c r="F28" s="34">
        <f t="shared" si="2"/>
        <v>1173.5060761456261</v>
      </c>
      <c r="G28" s="34">
        <f t="shared" si="3"/>
        <v>217.0569139351013</v>
      </c>
      <c r="H28" s="34">
        <f t="shared" si="8"/>
        <v>956.4491622105248</v>
      </c>
      <c r="I28" s="34">
        <f t="shared" si="4"/>
        <v>197668.97664686313</v>
      </c>
      <c r="J28" s="37">
        <f>SUM(stint:H28)</f>
        <v>10577.54348446501</v>
      </c>
      <c r="K28" s="37">
        <f>SUM(stcap:G28)</f>
        <v>2331.023353136878</v>
      </c>
      <c r="L28" s="39">
        <f t="shared" si="9"/>
        <v>12908.566837601888</v>
      </c>
      <c r="M28" s="39">
        <f t="shared" si="5"/>
        <v>7700</v>
      </c>
      <c r="N28" s="39">
        <f t="shared" si="10"/>
        <v>202877.54348446502</v>
      </c>
      <c r="O28" s="47"/>
    </row>
    <row r="29" spans="1:15" ht="12.75">
      <c r="A29" s="27">
        <f t="shared" si="6"/>
        <v>12</v>
      </c>
      <c r="B29" s="28">
        <f t="shared" si="0"/>
        <v>40178</v>
      </c>
      <c r="C29" s="34">
        <f t="shared" si="7"/>
        <v>197668.97664686313</v>
      </c>
      <c r="D29" s="34">
        <f t="shared" si="1"/>
        <v>1173.5060761456261</v>
      </c>
      <c r="E29" s="35"/>
      <c r="F29" s="34">
        <f t="shared" si="2"/>
        <v>1173.5060761456261</v>
      </c>
      <c r="G29" s="34">
        <f t="shared" si="3"/>
        <v>218.10602235245426</v>
      </c>
      <c r="H29" s="34">
        <f t="shared" si="8"/>
        <v>955.4000537931719</v>
      </c>
      <c r="I29" s="34">
        <f t="shared" si="4"/>
        <v>197450.8706245107</v>
      </c>
      <c r="J29" s="37">
        <f>SUM(stint:H29)</f>
        <v>11532.943538258181</v>
      </c>
      <c r="K29" s="37">
        <f>SUM(stcap:G29)</f>
        <v>2549.1293754893322</v>
      </c>
      <c r="L29" s="39">
        <f t="shared" si="9"/>
        <v>14082.072913747514</v>
      </c>
      <c r="M29" s="39">
        <f t="shared" si="5"/>
        <v>8400</v>
      </c>
      <c r="N29" s="39">
        <f t="shared" si="10"/>
        <v>203132.9435382582</v>
      </c>
      <c r="O29" s="47"/>
    </row>
    <row r="30" spans="1:15" ht="12.75">
      <c r="A30" s="27">
        <f t="shared" si="6"/>
        <v>13</v>
      </c>
      <c r="B30" s="28">
        <f t="shared" si="0"/>
        <v>40209</v>
      </c>
      <c r="C30" s="34">
        <f t="shared" si="7"/>
        <v>197450.8706245107</v>
      </c>
      <c r="D30" s="34">
        <f t="shared" si="1"/>
        <v>1173.5060761456261</v>
      </c>
      <c r="E30" s="35"/>
      <c r="F30" s="34">
        <f t="shared" si="2"/>
        <v>1173.5060761456261</v>
      </c>
      <c r="G30" s="34">
        <f t="shared" si="3"/>
        <v>219.16020146049107</v>
      </c>
      <c r="H30" s="34">
        <f t="shared" si="8"/>
        <v>954.3458746851351</v>
      </c>
      <c r="I30" s="34">
        <f t="shared" si="4"/>
        <v>197231.7104230502</v>
      </c>
      <c r="J30" s="37">
        <f>SUM(stint:H30)</f>
        <v>12487.289412943317</v>
      </c>
      <c r="K30" s="37">
        <f>SUM(stcap:G30)</f>
        <v>2768.289576949823</v>
      </c>
      <c r="L30" s="39">
        <f t="shared" si="9"/>
        <v>15255.57898989314</v>
      </c>
      <c r="M30" s="39">
        <f t="shared" si="5"/>
        <v>9100</v>
      </c>
      <c r="N30" s="39">
        <f t="shared" si="10"/>
        <v>203387.28941294333</v>
      </c>
      <c r="O30" s="47"/>
    </row>
    <row r="31" spans="1:15" ht="12.75">
      <c r="A31" s="27">
        <f t="shared" si="6"/>
        <v>14</v>
      </c>
      <c r="B31" s="28">
        <f t="shared" si="0"/>
        <v>40240</v>
      </c>
      <c r="C31" s="34">
        <f t="shared" si="7"/>
        <v>197231.7104230502</v>
      </c>
      <c r="D31" s="34">
        <f t="shared" si="1"/>
        <v>1173.5060761456261</v>
      </c>
      <c r="E31" s="35"/>
      <c r="F31" s="34">
        <f t="shared" si="2"/>
        <v>1173.5060761456261</v>
      </c>
      <c r="G31" s="34">
        <f t="shared" si="3"/>
        <v>220.2194757675502</v>
      </c>
      <c r="H31" s="34">
        <f t="shared" si="8"/>
        <v>953.286600378076</v>
      </c>
      <c r="I31" s="34">
        <f t="shared" si="4"/>
        <v>197011.49094728264</v>
      </c>
      <c r="J31" s="37">
        <f>SUM(stint:H31)</f>
        <v>13440.576013321393</v>
      </c>
      <c r="K31" s="37">
        <f>SUM(stcap:G31)</f>
        <v>2988.5090527173734</v>
      </c>
      <c r="L31" s="39">
        <f t="shared" si="9"/>
        <v>16429.085066038766</v>
      </c>
      <c r="M31" s="39">
        <f t="shared" si="5"/>
        <v>9800</v>
      </c>
      <c r="N31" s="39">
        <f t="shared" si="10"/>
        <v>203640.5760133214</v>
      </c>
      <c r="O31" s="47"/>
    </row>
    <row r="32" spans="1:15" ht="12.75">
      <c r="A32" s="27">
        <f t="shared" si="6"/>
        <v>15</v>
      </c>
      <c r="B32" s="28">
        <f t="shared" si="0"/>
        <v>40268</v>
      </c>
      <c r="C32" s="34">
        <f t="shared" si="7"/>
        <v>197011.49094728264</v>
      </c>
      <c r="D32" s="34">
        <f t="shared" si="1"/>
        <v>1173.5060761456261</v>
      </c>
      <c r="E32" s="35"/>
      <c r="F32" s="34">
        <f t="shared" si="2"/>
        <v>1173.5060761456261</v>
      </c>
      <c r="G32" s="34">
        <f t="shared" si="3"/>
        <v>221.28386990042657</v>
      </c>
      <c r="H32" s="34">
        <f t="shared" si="8"/>
        <v>952.2222062451996</v>
      </c>
      <c r="I32" s="34">
        <f t="shared" si="4"/>
        <v>196790.20707738222</v>
      </c>
      <c r="J32" s="37">
        <f>SUM(stint:H32)</f>
        <v>14392.798219566594</v>
      </c>
      <c r="K32" s="37">
        <f>SUM(stcap:G32)</f>
        <v>3209.7929226178</v>
      </c>
      <c r="L32" s="39">
        <f t="shared" si="9"/>
        <v>17602.591142184392</v>
      </c>
      <c r="M32" s="39">
        <f t="shared" si="5"/>
        <v>10500</v>
      </c>
      <c r="N32" s="39">
        <f t="shared" si="10"/>
        <v>203892.7982195666</v>
      </c>
      <c r="O32" s="47"/>
    </row>
    <row r="33" spans="1:15" ht="12.75">
      <c r="A33" s="27">
        <f t="shared" si="6"/>
        <v>16</v>
      </c>
      <c r="B33" s="28">
        <f t="shared" si="0"/>
        <v>40299</v>
      </c>
      <c r="C33" s="34">
        <f t="shared" si="7"/>
        <v>196790.20707738222</v>
      </c>
      <c r="D33" s="34">
        <f t="shared" si="1"/>
        <v>1173.5060761456261</v>
      </c>
      <c r="E33" s="35"/>
      <c r="F33" s="34">
        <f t="shared" si="2"/>
        <v>1173.5060761456261</v>
      </c>
      <c r="G33" s="34">
        <f t="shared" si="3"/>
        <v>222.35340860494534</v>
      </c>
      <c r="H33" s="34">
        <f t="shared" si="8"/>
        <v>951.1526675406808</v>
      </c>
      <c r="I33" s="34">
        <f t="shared" si="4"/>
        <v>196567.85366877727</v>
      </c>
      <c r="J33" s="37">
        <f>SUM(stint:H33)</f>
        <v>15343.950887107274</v>
      </c>
      <c r="K33" s="37">
        <f>SUM(stcap:G33)</f>
        <v>3432.146331222745</v>
      </c>
      <c r="L33" s="39">
        <f t="shared" si="9"/>
        <v>18776.09721833002</v>
      </c>
      <c r="M33" s="39">
        <f t="shared" si="5"/>
        <v>11200</v>
      </c>
      <c r="N33" s="39">
        <f t="shared" si="10"/>
        <v>204143.9508871073</v>
      </c>
      <c r="O33" s="47"/>
    </row>
    <row r="34" spans="1:15" ht="12.75">
      <c r="A34" s="27">
        <f t="shared" si="6"/>
        <v>17</v>
      </c>
      <c r="B34" s="28">
        <f t="shared" si="0"/>
        <v>40329</v>
      </c>
      <c r="C34" s="34">
        <f t="shared" si="7"/>
        <v>196567.85366877727</v>
      </c>
      <c r="D34" s="34">
        <f t="shared" si="1"/>
        <v>1173.5060761456261</v>
      </c>
      <c r="E34" s="35"/>
      <c r="F34" s="34">
        <f t="shared" si="2"/>
        <v>1173.5060761456261</v>
      </c>
      <c r="G34" s="34">
        <f t="shared" si="3"/>
        <v>223.42811674653592</v>
      </c>
      <c r="H34" s="34">
        <f t="shared" si="8"/>
        <v>950.0779593990902</v>
      </c>
      <c r="I34" s="34">
        <f t="shared" si="4"/>
        <v>196344.42555203073</v>
      </c>
      <c r="J34" s="37">
        <f>SUM(stint:H34)</f>
        <v>16294.028846506364</v>
      </c>
      <c r="K34" s="37">
        <f>SUM(stcap:G34)</f>
        <v>3655.574447969281</v>
      </c>
      <c r="L34" s="39">
        <f t="shared" si="9"/>
        <v>19949.603294475644</v>
      </c>
      <c r="M34" s="39">
        <f t="shared" si="5"/>
        <v>11900</v>
      </c>
      <c r="N34" s="39">
        <f t="shared" si="10"/>
        <v>204394.02884650638</v>
      </c>
      <c r="O34" s="47"/>
    </row>
    <row r="35" spans="1:15" ht="12.75">
      <c r="A35" s="27">
        <f t="shared" si="6"/>
        <v>18</v>
      </c>
      <c r="B35" s="28">
        <f t="shared" si="0"/>
        <v>40360</v>
      </c>
      <c r="C35" s="34">
        <f t="shared" si="7"/>
        <v>196344.42555203073</v>
      </c>
      <c r="D35" s="34">
        <f t="shared" si="1"/>
        <v>1173.5060761456261</v>
      </c>
      <c r="E35" s="35"/>
      <c r="F35" s="34">
        <f t="shared" si="2"/>
        <v>1173.5060761456261</v>
      </c>
      <c r="G35" s="34">
        <f t="shared" si="3"/>
        <v>224.50801931081094</v>
      </c>
      <c r="H35" s="34">
        <f t="shared" si="8"/>
        <v>948.9980568348152</v>
      </c>
      <c r="I35" s="34">
        <f t="shared" si="4"/>
        <v>196119.91753271993</v>
      </c>
      <c r="J35" s="37">
        <f>SUM(stint:H35)</f>
        <v>17243.02690334118</v>
      </c>
      <c r="K35" s="37">
        <f>SUM(stcap:G35)</f>
        <v>3880.0824672800923</v>
      </c>
      <c r="L35" s="39">
        <f t="shared" si="9"/>
        <v>21123.10937062127</v>
      </c>
      <c r="M35" s="39">
        <f t="shared" si="5"/>
        <v>12600</v>
      </c>
      <c r="N35" s="39">
        <f t="shared" si="10"/>
        <v>204643.0269033412</v>
      </c>
      <c r="O35" s="47"/>
    </row>
    <row r="36" spans="1:15" ht="12.75">
      <c r="A36" s="27">
        <f t="shared" si="6"/>
        <v>19</v>
      </c>
      <c r="B36" s="28">
        <f t="shared" si="0"/>
        <v>40390</v>
      </c>
      <c r="C36" s="34">
        <f t="shared" si="7"/>
        <v>196119.91753271993</v>
      </c>
      <c r="D36" s="34">
        <f t="shared" si="1"/>
        <v>1173.5060761456261</v>
      </c>
      <c r="E36" s="35"/>
      <c r="F36" s="34">
        <f t="shared" si="2"/>
        <v>1173.5060761456261</v>
      </c>
      <c r="G36" s="34">
        <f t="shared" si="3"/>
        <v>225.59314140414642</v>
      </c>
      <c r="H36" s="34">
        <f t="shared" si="8"/>
        <v>947.9129347414797</v>
      </c>
      <c r="I36" s="34">
        <f t="shared" si="4"/>
        <v>195894.32439131578</v>
      </c>
      <c r="J36" s="37">
        <f>SUM(stint:H36)</f>
        <v>18190.939838082657</v>
      </c>
      <c r="K36" s="37">
        <f>SUM(stcap:G36)</f>
        <v>4105.675608684239</v>
      </c>
      <c r="L36" s="39">
        <f t="shared" si="9"/>
        <v>22296.615446766897</v>
      </c>
      <c r="M36" s="39">
        <f t="shared" si="5"/>
        <v>13300</v>
      </c>
      <c r="N36" s="39">
        <f t="shared" si="10"/>
        <v>204890.93983808268</v>
      </c>
      <c r="O36" s="47"/>
    </row>
    <row r="37" spans="1:15" ht="12.75">
      <c r="A37" s="27">
        <f t="shared" si="6"/>
        <v>20</v>
      </c>
      <c r="B37" s="28">
        <f t="shared" si="0"/>
        <v>40421</v>
      </c>
      <c r="C37" s="34">
        <f t="shared" si="7"/>
        <v>195894.32439131578</v>
      </c>
      <c r="D37" s="34">
        <f t="shared" si="1"/>
        <v>1173.5060761456261</v>
      </c>
      <c r="E37" s="35"/>
      <c r="F37" s="34">
        <f t="shared" si="2"/>
        <v>1173.5060761456261</v>
      </c>
      <c r="G37" s="34">
        <f t="shared" si="3"/>
        <v>226.68350825426648</v>
      </c>
      <c r="H37" s="34">
        <f t="shared" si="8"/>
        <v>946.8225678913597</v>
      </c>
      <c r="I37" s="34">
        <f t="shared" si="4"/>
        <v>195667.6408830615</v>
      </c>
      <c r="J37" s="37">
        <f>SUM(stint:H37)</f>
        <v>19137.762405974016</v>
      </c>
      <c r="K37" s="37">
        <f>SUM(stcap:G37)</f>
        <v>4332.359116938505</v>
      </c>
      <c r="L37" s="39">
        <f t="shared" si="9"/>
        <v>23470.121522912523</v>
      </c>
      <c r="M37" s="39">
        <f t="shared" si="5"/>
        <v>14000</v>
      </c>
      <c r="N37" s="39">
        <f t="shared" si="10"/>
        <v>205137.76240597403</v>
      </c>
      <c r="O37" s="47"/>
    </row>
    <row r="38" spans="1:15" ht="12.75">
      <c r="A38" s="27">
        <f t="shared" si="6"/>
        <v>21</v>
      </c>
      <c r="B38" s="28">
        <f t="shared" si="0"/>
        <v>40452</v>
      </c>
      <c r="C38" s="34">
        <f t="shared" si="7"/>
        <v>195667.6408830615</v>
      </c>
      <c r="D38" s="34">
        <f t="shared" si="1"/>
        <v>1173.5060761456261</v>
      </c>
      <c r="E38" s="35"/>
      <c r="F38" s="34">
        <f t="shared" si="2"/>
        <v>1173.5060761456261</v>
      </c>
      <c r="G38" s="34">
        <f t="shared" si="3"/>
        <v>227.7791452108287</v>
      </c>
      <c r="H38" s="34">
        <f t="shared" si="8"/>
        <v>945.7269309347975</v>
      </c>
      <c r="I38" s="34">
        <f t="shared" si="4"/>
        <v>195439.86173785068</v>
      </c>
      <c r="J38" s="37">
        <f>SUM(stint:H38)</f>
        <v>20083.489336908813</v>
      </c>
      <c r="K38" s="37">
        <f>SUM(stcap:G38)</f>
        <v>4560.138262149334</v>
      </c>
      <c r="L38" s="39">
        <f t="shared" si="9"/>
        <v>24643.62759905815</v>
      </c>
      <c r="M38" s="39">
        <f t="shared" si="5"/>
        <v>14700</v>
      </c>
      <c r="N38" s="39">
        <f t="shared" si="10"/>
        <v>205383.48933690882</v>
      </c>
      <c r="O38" s="47"/>
    </row>
    <row r="39" spans="1:15" ht="12.75">
      <c r="A39" s="27">
        <f t="shared" si="6"/>
        <v>22</v>
      </c>
      <c r="B39" s="28">
        <f t="shared" si="0"/>
        <v>40482</v>
      </c>
      <c r="C39" s="34">
        <f t="shared" si="7"/>
        <v>195439.86173785068</v>
      </c>
      <c r="D39" s="34">
        <f t="shared" si="1"/>
        <v>1173.5060761456261</v>
      </c>
      <c r="E39" s="35"/>
      <c r="F39" s="34">
        <f t="shared" si="2"/>
        <v>1173.5060761456261</v>
      </c>
      <c r="G39" s="34">
        <f t="shared" si="3"/>
        <v>228.88007774601454</v>
      </c>
      <c r="H39" s="34">
        <f t="shared" si="8"/>
        <v>944.6259983996116</v>
      </c>
      <c r="I39" s="34">
        <f t="shared" si="4"/>
        <v>195210.98166010465</v>
      </c>
      <c r="J39" s="37">
        <f>SUM(stint:H39)</f>
        <v>21028.115335308426</v>
      </c>
      <c r="K39" s="37">
        <f>SUM(stcap:G39)</f>
        <v>4789.018339895349</v>
      </c>
      <c r="L39" s="39">
        <f t="shared" si="9"/>
        <v>25817.133675203775</v>
      </c>
      <c r="M39" s="39">
        <f t="shared" si="5"/>
        <v>15400</v>
      </c>
      <c r="N39" s="39">
        <f t="shared" si="10"/>
        <v>205628.11533530842</v>
      </c>
      <c r="O39" s="47"/>
    </row>
    <row r="40" spans="1:15" ht="12.75">
      <c r="A40" s="27">
        <f t="shared" si="6"/>
        <v>23</v>
      </c>
      <c r="B40" s="28">
        <f t="shared" si="0"/>
        <v>40513</v>
      </c>
      <c r="C40" s="34">
        <f t="shared" si="7"/>
        <v>195210.98166010465</v>
      </c>
      <c r="D40" s="34">
        <f t="shared" si="1"/>
        <v>1173.5060761456261</v>
      </c>
      <c r="E40" s="35"/>
      <c r="F40" s="34">
        <f t="shared" si="2"/>
        <v>1173.5060761456261</v>
      </c>
      <c r="G40" s="34">
        <f t="shared" si="3"/>
        <v>229.9863314551203</v>
      </c>
      <c r="H40" s="34">
        <f t="shared" si="8"/>
        <v>943.5197446905058</v>
      </c>
      <c r="I40" s="34">
        <f t="shared" si="4"/>
        <v>194980.99532864953</v>
      </c>
      <c r="J40" s="37">
        <f>SUM(stint:H40)</f>
        <v>21971.63507999893</v>
      </c>
      <c r="K40" s="37">
        <f>SUM(stcap:G40)</f>
        <v>5019.004671350469</v>
      </c>
      <c r="L40" s="39">
        <f t="shared" si="9"/>
        <v>26990.6397513494</v>
      </c>
      <c r="M40" s="39">
        <f t="shared" si="5"/>
        <v>16100</v>
      </c>
      <c r="N40" s="39">
        <f t="shared" si="10"/>
        <v>205871.63507999893</v>
      </c>
      <c r="O40" s="47"/>
    </row>
    <row r="41" spans="1:15" ht="12.75">
      <c r="A41" s="27">
        <f t="shared" si="6"/>
        <v>24</v>
      </c>
      <c r="B41" s="28">
        <f t="shared" si="0"/>
        <v>40543</v>
      </c>
      <c r="C41" s="34">
        <f t="shared" si="7"/>
        <v>194980.99532864953</v>
      </c>
      <c r="D41" s="34">
        <f t="shared" si="1"/>
        <v>1173.5060761456261</v>
      </c>
      <c r="E41" s="35"/>
      <c r="F41" s="34">
        <f t="shared" si="2"/>
        <v>1173.5060761456261</v>
      </c>
      <c r="G41" s="34">
        <f t="shared" si="3"/>
        <v>231.09793205715334</v>
      </c>
      <c r="H41" s="34">
        <f t="shared" si="8"/>
        <v>942.4081440884728</v>
      </c>
      <c r="I41" s="34">
        <f t="shared" si="4"/>
        <v>194749.89739659237</v>
      </c>
      <c r="J41" s="37">
        <f>SUM(stint:H41)</f>
        <v>22914.043224087403</v>
      </c>
      <c r="K41" s="37">
        <f>SUM(stcap:G41)</f>
        <v>5250.102603407622</v>
      </c>
      <c r="L41" s="39">
        <f t="shared" si="9"/>
        <v>28164.145827495027</v>
      </c>
      <c r="M41" s="39">
        <f t="shared" si="5"/>
        <v>16800</v>
      </c>
      <c r="N41" s="39">
        <f t="shared" si="10"/>
        <v>206114.0432240874</v>
      </c>
      <c r="O41" s="47"/>
    </row>
    <row r="42" spans="1:15" ht="12.75">
      <c r="A42" s="27">
        <f t="shared" si="6"/>
        <v>25</v>
      </c>
      <c r="B42" s="28">
        <f t="shared" si="0"/>
        <v>40574</v>
      </c>
      <c r="C42" s="34">
        <f t="shared" si="7"/>
        <v>194749.89739659237</v>
      </c>
      <c r="D42" s="34">
        <f t="shared" si="1"/>
        <v>1173.5060761456261</v>
      </c>
      <c r="E42" s="35"/>
      <c r="F42" s="34">
        <f t="shared" si="2"/>
        <v>1173.5060761456261</v>
      </c>
      <c r="G42" s="34">
        <f t="shared" si="3"/>
        <v>232.21490539542958</v>
      </c>
      <c r="H42" s="34">
        <f t="shared" si="8"/>
        <v>941.2911707501966</v>
      </c>
      <c r="I42" s="34">
        <f t="shared" si="4"/>
        <v>194517.68249119693</v>
      </c>
      <c r="J42" s="37">
        <f>SUM(stint:H42)</f>
        <v>23855.3343948376</v>
      </c>
      <c r="K42" s="37">
        <f>SUM(stcap:G42)</f>
        <v>5482.317508803052</v>
      </c>
      <c r="L42" s="39">
        <f t="shared" si="9"/>
        <v>29337.65190364065</v>
      </c>
      <c r="M42" s="39">
        <f t="shared" si="5"/>
        <v>17500</v>
      </c>
      <c r="N42" s="39">
        <f t="shared" si="10"/>
        <v>206355.33439483758</v>
      </c>
      <c r="O42" s="47"/>
    </row>
    <row r="43" spans="1:15" ht="12.75">
      <c r="A43" s="27">
        <f t="shared" si="6"/>
        <v>26</v>
      </c>
      <c r="B43" s="28">
        <f t="shared" si="0"/>
        <v>40605</v>
      </c>
      <c r="C43" s="34">
        <f t="shared" si="7"/>
        <v>194517.68249119693</v>
      </c>
      <c r="D43" s="34">
        <f t="shared" si="1"/>
        <v>1173.5060761456261</v>
      </c>
      <c r="E43" s="35"/>
      <c r="F43" s="34">
        <f t="shared" si="2"/>
        <v>1173.5060761456261</v>
      </c>
      <c r="G43" s="34">
        <f t="shared" si="3"/>
        <v>233.33727743817428</v>
      </c>
      <c r="H43" s="34">
        <f t="shared" si="8"/>
        <v>940.1687987074519</v>
      </c>
      <c r="I43" s="34">
        <f t="shared" si="4"/>
        <v>194284.34521375876</v>
      </c>
      <c r="J43" s="37">
        <f>SUM(stint:H43)</f>
        <v>24795.50319354505</v>
      </c>
      <c r="K43" s="37">
        <f>SUM(stcap:G43)</f>
        <v>5715.654786241226</v>
      </c>
      <c r="L43" s="39">
        <f t="shared" si="9"/>
        <v>30511.157979786276</v>
      </c>
      <c r="M43" s="39">
        <f t="shared" si="5"/>
        <v>18200</v>
      </c>
      <c r="N43" s="39">
        <f t="shared" si="10"/>
        <v>206595.50319354504</v>
      </c>
      <c r="O43" s="47"/>
    </row>
    <row r="44" spans="1:15" ht="12.75">
      <c r="A44" s="27">
        <f t="shared" si="6"/>
        <v>27</v>
      </c>
      <c r="B44" s="28">
        <f t="shared" si="0"/>
        <v>40633</v>
      </c>
      <c r="C44" s="34">
        <f t="shared" si="7"/>
        <v>194284.34521375876</v>
      </c>
      <c r="D44" s="34">
        <f t="shared" si="1"/>
        <v>1173.5060761456261</v>
      </c>
      <c r="E44" s="35"/>
      <c r="F44" s="34">
        <f t="shared" si="2"/>
        <v>1173.5060761456261</v>
      </c>
      <c r="G44" s="34">
        <f t="shared" si="3"/>
        <v>234.46507427912547</v>
      </c>
      <c r="H44" s="34">
        <f t="shared" si="8"/>
        <v>939.0410018665007</v>
      </c>
      <c r="I44" s="34">
        <f t="shared" si="4"/>
        <v>194049.88013947965</v>
      </c>
      <c r="J44" s="37">
        <f>SUM(stint:H44)</f>
        <v>25734.544195411552</v>
      </c>
      <c r="K44" s="37">
        <f>SUM(stcap:G44)</f>
        <v>5950.119860520352</v>
      </c>
      <c r="L44" s="39">
        <f t="shared" si="9"/>
        <v>31684.664055931906</v>
      </c>
      <c r="M44" s="39">
        <f t="shared" si="5"/>
        <v>18900</v>
      </c>
      <c r="N44" s="39">
        <f t="shared" si="10"/>
        <v>206834.54419541155</v>
      </c>
      <c r="O44" s="47"/>
    </row>
    <row r="45" spans="1:15" ht="12.75">
      <c r="A45" s="27">
        <f t="shared" si="6"/>
        <v>28</v>
      </c>
      <c r="B45" s="28">
        <f t="shared" si="0"/>
        <v>40664</v>
      </c>
      <c r="C45" s="34">
        <f t="shared" si="7"/>
        <v>194049.88013947965</v>
      </c>
      <c r="D45" s="34">
        <f t="shared" si="1"/>
        <v>1173.5060761456261</v>
      </c>
      <c r="E45" s="35"/>
      <c r="F45" s="34">
        <f t="shared" si="2"/>
        <v>1173.5060761456261</v>
      </c>
      <c r="G45" s="34">
        <f t="shared" si="3"/>
        <v>235.59832213814116</v>
      </c>
      <c r="H45" s="34">
        <f t="shared" si="8"/>
        <v>937.907754007485</v>
      </c>
      <c r="I45" s="34">
        <f t="shared" si="4"/>
        <v>193814.2818173415</v>
      </c>
      <c r="J45" s="37">
        <f>SUM(stint:H45)</f>
        <v>26672.45194941904</v>
      </c>
      <c r="K45" s="37">
        <f>SUM(stcap:G45)</f>
        <v>6185.718182658493</v>
      </c>
      <c r="L45" s="39">
        <f t="shared" si="9"/>
        <v>32858.17013207753</v>
      </c>
      <c r="M45" s="39">
        <f t="shared" si="5"/>
        <v>19600</v>
      </c>
      <c r="N45" s="39">
        <f t="shared" si="10"/>
        <v>207072.45194941905</v>
      </c>
      <c r="O45" s="47"/>
    </row>
    <row r="46" spans="1:15" ht="12.75">
      <c r="A46" s="27">
        <f t="shared" si="6"/>
        <v>29</v>
      </c>
      <c r="B46" s="28">
        <f t="shared" si="0"/>
        <v>40694</v>
      </c>
      <c r="C46" s="34">
        <f t="shared" si="7"/>
        <v>193814.2818173415</v>
      </c>
      <c r="D46" s="34">
        <f t="shared" si="1"/>
        <v>1173.5060761456261</v>
      </c>
      <c r="E46" s="35"/>
      <c r="F46" s="34">
        <f t="shared" si="2"/>
        <v>1173.5060761456261</v>
      </c>
      <c r="G46" s="34">
        <f t="shared" si="3"/>
        <v>236.73704736180878</v>
      </c>
      <c r="H46" s="34">
        <f t="shared" si="8"/>
        <v>936.7690287838174</v>
      </c>
      <c r="I46" s="34">
        <f t="shared" si="4"/>
        <v>193577.5447699797</v>
      </c>
      <c r="J46" s="37">
        <f>SUM(stint:H46)</f>
        <v>27609.220978202855</v>
      </c>
      <c r="K46" s="37">
        <f>SUM(stcap:G46)</f>
        <v>6422.455230020301</v>
      </c>
      <c r="L46" s="39">
        <f t="shared" si="9"/>
        <v>34031.67620822316</v>
      </c>
      <c r="M46" s="39">
        <f t="shared" si="5"/>
        <v>20300</v>
      </c>
      <c r="N46" s="39">
        <f t="shared" si="10"/>
        <v>207309.22097820285</v>
      </c>
      <c r="O46" s="47"/>
    </row>
    <row r="47" spans="1:15" ht="12.75">
      <c r="A47" s="27">
        <f t="shared" si="6"/>
        <v>30</v>
      </c>
      <c r="B47" s="28">
        <f t="shared" si="0"/>
        <v>40725</v>
      </c>
      <c r="C47" s="34">
        <f t="shared" si="7"/>
        <v>193577.5447699797</v>
      </c>
      <c r="D47" s="34">
        <f t="shared" si="1"/>
        <v>1173.5060761456261</v>
      </c>
      <c r="E47" s="35"/>
      <c r="F47" s="34">
        <f t="shared" si="2"/>
        <v>1173.5060761456261</v>
      </c>
      <c r="G47" s="34">
        <f t="shared" si="3"/>
        <v>237.88127642405755</v>
      </c>
      <c r="H47" s="34">
        <f t="shared" si="8"/>
        <v>935.6247997215686</v>
      </c>
      <c r="I47" s="34">
        <f t="shared" si="4"/>
        <v>193339.66349355562</v>
      </c>
      <c r="J47" s="37">
        <f>SUM(stint:H47)</f>
        <v>28544.845777924424</v>
      </c>
      <c r="K47" s="37">
        <f>SUM(stcap:G47)</f>
        <v>6660.336506444359</v>
      </c>
      <c r="L47" s="39">
        <f t="shared" si="9"/>
        <v>35205.182284368784</v>
      </c>
      <c r="M47" s="39">
        <f t="shared" si="5"/>
        <v>21000</v>
      </c>
      <c r="N47" s="39">
        <f t="shared" si="10"/>
        <v>207544.8457779244</v>
      </c>
      <c r="O47" s="47"/>
    </row>
    <row r="48" spans="1:15" ht="12.75">
      <c r="A48" s="27">
        <f t="shared" si="6"/>
        <v>31</v>
      </c>
      <c r="B48" s="28">
        <f t="shared" si="0"/>
        <v>40755</v>
      </c>
      <c r="C48" s="34">
        <f t="shared" si="7"/>
        <v>193339.66349355562</v>
      </c>
      <c r="D48" s="34">
        <f t="shared" si="1"/>
        <v>1173.5060761456261</v>
      </c>
      <c r="E48" s="35"/>
      <c r="F48" s="34">
        <f t="shared" si="2"/>
        <v>1173.5060761456261</v>
      </c>
      <c r="G48" s="34">
        <f t="shared" si="3"/>
        <v>239.03103592677382</v>
      </c>
      <c r="H48" s="34">
        <f t="shared" si="8"/>
        <v>934.4750402188523</v>
      </c>
      <c r="I48" s="34">
        <f t="shared" si="4"/>
        <v>193100.63245762885</v>
      </c>
      <c r="J48" s="37">
        <f>SUM(stint:H48)</f>
        <v>29479.320818143275</v>
      </c>
      <c r="K48" s="37">
        <f>SUM(stcap:G48)</f>
        <v>6899.367542371133</v>
      </c>
      <c r="L48" s="39">
        <f t="shared" si="9"/>
        <v>36378.68836051441</v>
      </c>
      <c r="M48" s="39">
        <f t="shared" si="5"/>
        <v>21700</v>
      </c>
      <c r="N48" s="39">
        <f t="shared" si="10"/>
        <v>207779.32081814326</v>
      </c>
      <c r="O48" s="47"/>
    </row>
    <row r="49" spans="1:15" ht="12.75">
      <c r="A49" s="27">
        <f t="shared" si="6"/>
        <v>32</v>
      </c>
      <c r="B49" s="28">
        <f t="shared" si="0"/>
        <v>40786</v>
      </c>
      <c r="C49" s="34">
        <f t="shared" si="7"/>
        <v>193100.63245762885</v>
      </c>
      <c r="D49" s="34">
        <f t="shared" si="1"/>
        <v>1173.5060761456261</v>
      </c>
      <c r="E49" s="35"/>
      <c r="F49" s="34">
        <f t="shared" si="2"/>
        <v>1173.5060761456261</v>
      </c>
      <c r="G49" s="34">
        <f t="shared" si="3"/>
        <v>240.18635260042004</v>
      </c>
      <c r="H49" s="34">
        <f t="shared" si="8"/>
        <v>933.3197235452061</v>
      </c>
      <c r="I49" s="34">
        <f t="shared" si="4"/>
        <v>192860.44610502842</v>
      </c>
      <c r="J49" s="37">
        <f>SUM(stint:H49)</f>
        <v>30412.64054168848</v>
      </c>
      <c r="K49" s="37">
        <f>SUM(stcap:G49)</f>
        <v>7139.553894971553</v>
      </c>
      <c r="L49" s="39">
        <f t="shared" si="9"/>
        <v>37552.19443666004</v>
      </c>
      <c r="M49" s="39">
        <f t="shared" si="5"/>
        <v>22400</v>
      </c>
      <c r="N49" s="39">
        <f t="shared" si="10"/>
        <v>208012.64054168845</v>
      </c>
      <c r="O49" s="47"/>
    </row>
    <row r="50" spans="1:15" ht="12.75">
      <c r="A50" s="27">
        <f t="shared" si="6"/>
        <v>33</v>
      </c>
      <c r="B50" s="28">
        <f t="shared" si="0"/>
        <v>40817</v>
      </c>
      <c r="C50" s="34">
        <f t="shared" si="7"/>
        <v>192860.44610502842</v>
      </c>
      <c r="D50" s="34">
        <f t="shared" si="1"/>
        <v>1173.5060761456261</v>
      </c>
      <c r="E50" s="35"/>
      <c r="F50" s="34">
        <f t="shared" si="2"/>
        <v>1173.5060761456261</v>
      </c>
      <c r="G50" s="34">
        <f t="shared" si="3"/>
        <v>241.3472533046555</v>
      </c>
      <c r="H50" s="34">
        <f t="shared" si="8"/>
        <v>932.1588228409706</v>
      </c>
      <c r="I50" s="34">
        <f t="shared" si="4"/>
        <v>192619.09885172377</v>
      </c>
      <c r="J50" s="37">
        <f>SUM(stint:H50)</f>
        <v>31344.799364529452</v>
      </c>
      <c r="K50" s="37">
        <f>SUM(stcap:G50)</f>
        <v>7380.901148276208</v>
      </c>
      <c r="L50" s="39">
        <f t="shared" si="9"/>
        <v>38725.70051280566</v>
      </c>
      <c r="M50" s="39">
        <f t="shared" si="5"/>
        <v>23100</v>
      </c>
      <c r="N50" s="39">
        <f t="shared" si="10"/>
        <v>208244.79936452943</v>
      </c>
      <c r="O50" s="47"/>
    </row>
    <row r="51" spans="1:15" ht="12.75">
      <c r="A51" s="27">
        <f t="shared" si="6"/>
        <v>34</v>
      </c>
      <c r="B51" s="28">
        <f t="shared" si="0"/>
        <v>40847</v>
      </c>
      <c r="C51" s="34">
        <f t="shared" si="7"/>
        <v>192619.09885172377</v>
      </c>
      <c r="D51" s="34">
        <f t="shared" si="1"/>
        <v>1173.5060761456261</v>
      </c>
      <c r="E51" s="35"/>
      <c r="F51" s="34">
        <f t="shared" si="2"/>
        <v>1173.5060761456261</v>
      </c>
      <c r="G51" s="34">
        <f t="shared" si="3"/>
        <v>242.5137650289612</v>
      </c>
      <c r="H51" s="34">
        <f t="shared" si="8"/>
        <v>930.992311116665</v>
      </c>
      <c r="I51" s="34">
        <f t="shared" si="4"/>
        <v>192376.5850866948</v>
      </c>
      <c r="J51" s="37">
        <f>SUM(stint:H51)</f>
        <v>32275.791675646116</v>
      </c>
      <c r="K51" s="37">
        <f>SUM(stcap:G51)</f>
        <v>7623.414913305169</v>
      </c>
      <c r="L51" s="39">
        <f t="shared" si="9"/>
        <v>39899.20658895129</v>
      </c>
      <c r="M51" s="39">
        <f t="shared" si="5"/>
        <v>23800</v>
      </c>
      <c r="N51" s="39">
        <f t="shared" si="10"/>
        <v>208475.7916756461</v>
      </c>
      <c r="O51" s="47"/>
    </row>
    <row r="52" spans="1:15" ht="12.75">
      <c r="A52" s="27">
        <f t="shared" si="6"/>
        <v>35</v>
      </c>
      <c r="B52" s="28">
        <f t="shared" si="0"/>
        <v>40878</v>
      </c>
      <c r="C52" s="34">
        <f t="shared" si="7"/>
        <v>192376.5850866948</v>
      </c>
      <c r="D52" s="34">
        <f t="shared" si="1"/>
        <v>1173.5060761456261</v>
      </c>
      <c r="E52" s="35"/>
      <c r="F52" s="34">
        <f t="shared" si="2"/>
        <v>1173.5060761456261</v>
      </c>
      <c r="G52" s="34">
        <f t="shared" si="3"/>
        <v>243.68591489326798</v>
      </c>
      <c r="H52" s="34">
        <f t="shared" si="8"/>
        <v>929.8201612523582</v>
      </c>
      <c r="I52" s="34">
        <f t="shared" si="4"/>
        <v>192132.89917180155</v>
      </c>
      <c r="J52" s="37">
        <f>SUM(stint:H52)</f>
        <v>33205.611836898475</v>
      </c>
      <c r="K52" s="37">
        <f>SUM(stcap:G52)</f>
        <v>7867.100828198437</v>
      </c>
      <c r="L52" s="39">
        <f t="shared" si="9"/>
        <v>41072.712665096915</v>
      </c>
      <c r="M52" s="39">
        <f t="shared" si="5"/>
        <v>24500</v>
      </c>
      <c r="N52" s="39">
        <f t="shared" si="10"/>
        <v>208705.61183689846</v>
      </c>
      <c r="O52" s="47"/>
    </row>
    <row r="53" spans="1:15" ht="12.75">
      <c r="A53" s="27">
        <f t="shared" si="6"/>
        <v>36</v>
      </c>
      <c r="B53" s="28">
        <f t="shared" si="0"/>
        <v>40908</v>
      </c>
      <c r="C53" s="34">
        <f t="shared" si="7"/>
        <v>192132.89917180155</v>
      </c>
      <c r="D53" s="34">
        <f t="shared" si="1"/>
        <v>1173.5060761456261</v>
      </c>
      <c r="E53" s="35"/>
      <c r="F53" s="34">
        <f t="shared" si="2"/>
        <v>1173.5060761456261</v>
      </c>
      <c r="G53" s="34">
        <f t="shared" si="3"/>
        <v>244.8637301485852</v>
      </c>
      <c r="H53" s="34">
        <f t="shared" si="8"/>
        <v>928.6423459970409</v>
      </c>
      <c r="I53" s="34">
        <f t="shared" si="4"/>
        <v>191888.03544165296</v>
      </c>
      <c r="J53" s="37">
        <f>SUM(stint:H53)</f>
        <v>34134.254182895515</v>
      </c>
      <c r="K53" s="37">
        <f>SUM(stcap:G53)</f>
        <v>8111.964558347022</v>
      </c>
      <c r="L53" s="39">
        <f t="shared" si="9"/>
        <v>42246.218741242534</v>
      </c>
      <c r="M53" s="39">
        <f t="shared" si="5"/>
        <v>25200</v>
      </c>
      <c r="N53" s="39">
        <f t="shared" si="10"/>
        <v>208934.2541828955</v>
      </c>
      <c r="O53" s="47"/>
    </row>
    <row r="54" spans="1:15" ht="12.75">
      <c r="A54" s="27">
        <f t="shared" si="6"/>
        <v>37</v>
      </c>
      <c r="B54" s="28">
        <f t="shared" si="0"/>
        <v>40939</v>
      </c>
      <c r="C54" s="34">
        <f t="shared" si="7"/>
        <v>191888.03544165296</v>
      </c>
      <c r="D54" s="34">
        <f t="shared" si="1"/>
        <v>1173.5060761456261</v>
      </c>
      <c r="E54" s="35"/>
      <c r="F54" s="34">
        <f t="shared" si="2"/>
        <v>1173.5060761456261</v>
      </c>
      <c r="G54" s="34">
        <f t="shared" si="3"/>
        <v>246.0472381776368</v>
      </c>
      <c r="H54" s="34">
        <f t="shared" si="8"/>
        <v>927.4588379679893</v>
      </c>
      <c r="I54" s="34">
        <f t="shared" si="4"/>
        <v>191641.9882034753</v>
      </c>
      <c r="J54" s="37">
        <f>SUM(stint:H54)</f>
        <v>35061.713020863506</v>
      </c>
      <c r="K54" s="37">
        <f>SUM(stcap:G54)</f>
        <v>8358.011796524659</v>
      </c>
      <c r="L54" s="39">
        <f t="shared" si="9"/>
        <v>43419.72481738817</v>
      </c>
      <c r="M54" s="39">
        <f t="shared" si="5"/>
        <v>25900</v>
      </c>
      <c r="N54" s="39">
        <f t="shared" si="10"/>
        <v>209161.71302086348</v>
      </c>
      <c r="O54" s="47"/>
    </row>
    <row r="55" spans="1:15" ht="12.75">
      <c r="A55" s="27">
        <f t="shared" si="6"/>
        <v>38</v>
      </c>
      <c r="B55" s="28">
        <f t="shared" si="0"/>
        <v>40970</v>
      </c>
      <c r="C55" s="34">
        <f t="shared" si="7"/>
        <v>191641.9882034753</v>
      </c>
      <c r="D55" s="34">
        <f t="shared" si="1"/>
        <v>1173.5060761456261</v>
      </c>
      <c r="E55" s="35"/>
      <c r="F55" s="34">
        <f t="shared" si="2"/>
        <v>1173.5060761456261</v>
      </c>
      <c r="G55" s="34">
        <f t="shared" si="3"/>
        <v>247.2364664954954</v>
      </c>
      <c r="H55" s="34">
        <f t="shared" si="8"/>
        <v>926.2696096501307</v>
      </c>
      <c r="I55" s="34">
        <f t="shared" si="4"/>
        <v>191394.75173697982</v>
      </c>
      <c r="J55" s="37">
        <f>SUM(stint:H55)</f>
        <v>35987.98263051364</v>
      </c>
      <c r="K55" s="37">
        <f>SUM(stcap:G55)</f>
        <v>8605.248263020154</v>
      </c>
      <c r="L55" s="39">
        <f t="shared" si="9"/>
        <v>44593.23089353379</v>
      </c>
      <c r="M55" s="39">
        <f t="shared" si="5"/>
        <v>26600</v>
      </c>
      <c r="N55" s="39">
        <f t="shared" si="10"/>
        <v>209387.9826305136</v>
      </c>
      <c r="O55" s="47"/>
    </row>
    <row r="56" spans="1:15" ht="12.75">
      <c r="A56" s="27">
        <f t="shared" si="6"/>
        <v>39</v>
      </c>
      <c r="B56" s="28">
        <f t="shared" si="0"/>
        <v>40999</v>
      </c>
      <c r="C56" s="34">
        <f t="shared" si="7"/>
        <v>191394.75173697982</v>
      </c>
      <c r="D56" s="34">
        <f t="shared" si="1"/>
        <v>1173.5060761456261</v>
      </c>
      <c r="E56" s="35"/>
      <c r="F56" s="34">
        <f t="shared" si="2"/>
        <v>1173.5060761456261</v>
      </c>
      <c r="G56" s="34">
        <f t="shared" si="3"/>
        <v>248.4314427502236</v>
      </c>
      <c r="H56" s="34">
        <f t="shared" si="8"/>
        <v>925.0746333954025</v>
      </c>
      <c r="I56" s="34">
        <f t="shared" si="4"/>
        <v>191146.3202942296</v>
      </c>
      <c r="J56" s="37">
        <f>SUM(stint:H56)</f>
        <v>36913.05726390904</v>
      </c>
      <c r="K56" s="37">
        <f>SUM(stcap:G56)</f>
        <v>8853.679705770377</v>
      </c>
      <c r="L56" s="39">
        <f t="shared" si="9"/>
        <v>45766.73696967942</v>
      </c>
      <c r="M56" s="39">
        <f t="shared" si="5"/>
        <v>27300</v>
      </c>
      <c r="N56" s="39">
        <f t="shared" si="10"/>
        <v>209613.05726390902</v>
      </c>
      <c r="O56" s="47"/>
    </row>
    <row r="57" spans="1:15" ht="12.75">
      <c r="A57" s="27">
        <f t="shared" si="6"/>
        <v>40</v>
      </c>
      <c r="B57" s="28">
        <f t="shared" si="0"/>
        <v>41030</v>
      </c>
      <c r="C57" s="34">
        <f t="shared" si="7"/>
        <v>191146.3202942296</v>
      </c>
      <c r="D57" s="34">
        <f t="shared" si="1"/>
        <v>1173.5060761456261</v>
      </c>
      <c r="E57" s="35"/>
      <c r="F57" s="34">
        <f t="shared" si="2"/>
        <v>1173.5060761456261</v>
      </c>
      <c r="G57" s="34">
        <f t="shared" si="3"/>
        <v>249.63219472351636</v>
      </c>
      <c r="H57" s="34">
        <f t="shared" si="8"/>
        <v>923.8738814221098</v>
      </c>
      <c r="I57" s="34">
        <f t="shared" si="4"/>
        <v>190896.68809950608</v>
      </c>
      <c r="J57" s="37">
        <f>SUM(stint:H57)</f>
        <v>37836.931145331146</v>
      </c>
      <c r="K57" s="37">
        <f>SUM(stcap:G57)</f>
        <v>9103.311900493893</v>
      </c>
      <c r="L57" s="39">
        <f t="shared" si="9"/>
        <v>46940.24304582504</v>
      </c>
      <c r="M57" s="39">
        <f t="shared" si="5"/>
        <v>28000</v>
      </c>
      <c r="N57" s="39">
        <f t="shared" si="10"/>
        <v>209836.93114533112</v>
      </c>
      <c r="O57" s="47"/>
    </row>
    <row r="58" spans="1:15" ht="12.75">
      <c r="A58" s="27">
        <f t="shared" si="6"/>
        <v>41</v>
      </c>
      <c r="B58" s="28">
        <f t="shared" si="0"/>
        <v>41060</v>
      </c>
      <c r="C58" s="34">
        <f t="shared" si="7"/>
        <v>190896.68809950608</v>
      </c>
      <c r="D58" s="34">
        <f t="shared" si="1"/>
        <v>1173.5060761456261</v>
      </c>
      <c r="E58" s="35"/>
      <c r="F58" s="34">
        <f t="shared" si="2"/>
        <v>1173.5060761456261</v>
      </c>
      <c r="G58" s="34">
        <f t="shared" si="3"/>
        <v>250.83875033134666</v>
      </c>
      <c r="H58" s="34">
        <f t="shared" si="8"/>
        <v>922.6673258142795</v>
      </c>
      <c r="I58" s="34">
        <f t="shared" si="4"/>
        <v>190645.84934917474</v>
      </c>
      <c r="J58" s="37">
        <f>SUM(stint:H58)</f>
        <v>38759.59847114542</v>
      </c>
      <c r="K58" s="37">
        <f>SUM(stcap:G58)</f>
        <v>9354.150650825239</v>
      </c>
      <c r="L58" s="39">
        <f t="shared" si="9"/>
        <v>48113.74912197066</v>
      </c>
      <c r="M58" s="39">
        <f t="shared" si="5"/>
        <v>28700</v>
      </c>
      <c r="N58" s="39">
        <f t="shared" si="10"/>
        <v>210059.59847114538</v>
      </c>
      <c r="O58" s="47"/>
    </row>
    <row r="59" spans="1:15" ht="12.75">
      <c r="A59" s="27">
        <f t="shared" si="6"/>
        <v>42</v>
      </c>
      <c r="B59" s="28">
        <f t="shared" si="0"/>
        <v>41091</v>
      </c>
      <c r="C59" s="34">
        <f t="shared" si="7"/>
        <v>190645.84934917474</v>
      </c>
      <c r="D59" s="34">
        <f t="shared" si="1"/>
        <v>1173.5060761456261</v>
      </c>
      <c r="E59" s="35"/>
      <c r="F59" s="34">
        <f t="shared" si="2"/>
        <v>1173.5060761456261</v>
      </c>
      <c r="G59" s="34">
        <f t="shared" si="3"/>
        <v>252.05113762461485</v>
      </c>
      <c r="H59" s="34">
        <f t="shared" si="8"/>
        <v>921.4549385210113</v>
      </c>
      <c r="I59" s="34">
        <f t="shared" si="4"/>
        <v>190393.7982115501</v>
      </c>
      <c r="J59" s="37">
        <f>SUM(stint:H59)</f>
        <v>39681.053409666434</v>
      </c>
      <c r="K59" s="37">
        <f>SUM(stcap:G59)</f>
        <v>9606.201788449853</v>
      </c>
      <c r="L59" s="39">
        <f t="shared" si="9"/>
        <v>49287.25519811628</v>
      </c>
      <c r="M59" s="39">
        <f t="shared" si="5"/>
        <v>29400</v>
      </c>
      <c r="N59" s="39">
        <f t="shared" si="10"/>
        <v>210281.0534096664</v>
      </c>
      <c r="O59" s="47"/>
    </row>
    <row r="60" spans="1:15" ht="12.75">
      <c r="A60" s="27">
        <f t="shared" si="6"/>
        <v>43</v>
      </c>
      <c r="B60" s="28">
        <f t="shared" si="0"/>
        <v>41121</v>
      </c>
      <c r="C60" s="34">
        <f t="shared" si="7"/>
        <v>190393.7982115501</v>
      </c>
      <c r="D60" s="34">
        <f t="shared" si="1"/>
        <v>1173.5060761456261</v>
      </c>
      <c r="E60" s="35"/>
      <c r="F60" s="34">
        <f t="shared" si="2"/>
        <v>1173.5060761456261</v>
      </c>
      <c r="G60" s="34">
        <f t="shared" si="3"/>
        <v>253.26938478980048</v>
      </c>
      <c r="H60" s="34">
        <f t="shared" si="8"/>
        <v>920.2366913558257</v>
      </c>
      <c r="I60" s="34">
        <f t="shared" si="4"/>
        <v>190140.5288267603</v>
      </c>
      <c r="J60" s="37">
        <f>SUM(stint:H60)</f>
        <v>40601.29010102226</v>
      </c>
      <c r="K60" s="37">
        <f>SUM(stcap:G60)</f>
        <v>9859.471173239654</v>
      </c>
      <c r="L60" s="39">
        <f t="shared" si="9"/>
        <v>50460.76127426192</v>
      </c>
      <c r="M60" s="39">
        <f t="shared" si="5"/>
        <v>30100</v>
      </c>
      <c r="N60" s="39">
        <f t="shared" si="10"/>
        <v>210501.29010102223</v>
      </c>
      <c r="O60" s="47"/>
    </row>
    <row r="61" spans="1:15" ht="12.75">
      <c r="A61" s="27">
        <f t="shared" si="6"/>
        <v>44</v>
      </c>
      <c r="B61" s="28">
        <f t="shared" si="0"/>
        <v>41152</v>
      </c>
      <c r="C61" s="34">
        <f t="shared" si="7"/>
        <v>190140.5288267603</v>
      </c>
      <c r="D61" s="34">
        <f t="shared" si="1"/>
        <v>1173.5060761456261</v>
      </c>
      <c r="E61" s="35"/>
      <c r="F61" s="34">
        <f t="shared" si="2"/>
        <v>1173.5060761456261</v>
      </c>
      <c r="G61" s="34">
        <f t="shared" si="3"/>
        <v>254.4935201496179</v>
      </c>
      <c r="H61" s="34">
        <f t="shared" si="8"/>
        <v>919.0125559960082</v>
      </c>
      <c r="I61" s="34">
        <f t="shared" si="4"/>
        <v>189886.0353066107</v>
      </c>
      <c r="J61" s="37">
        <f>SUM(stint:H61)</f>
        <v>41520.30265701827</v>
      </c>
      <c r="K61" s="37">
        <f>SUM(stcap:G61)</f>
        <v>10113.96469338927</v>
      </c>
      <c r="L61" s="39">
        <f t="shared" si="9"/>
        <v>51634.26735040754</v>
      </c>
      <c r="M61" s="39">
        <f t="shared" si="5"/>
        <v>30800</v>
      </c>
      <c r="N61" s="39">
        <f t="shared" si="10"/>
        <v>210720.30265701824</v>
      </c>
      <c r="O61" s="47"/>
    </row>
    <row r="62" spans="1:15" ht="12.75">
      <c r="A62" s="27">
        <f t="shared" si="6"/>
        <v>45</v>
      </c>
      <c r="B62" s="28">
        <f t="shared" si="0"/>
        <v>41183</v>
      </c>
      <c r="C62" s="34">
        <f t="shared" si="7"/>
        <v>189886.0353066107</v>
      </c>
      <c r="D62" s="34">
        <f t="shared" si="1"/>
        <v>1173.5060761456261</v>
      </c>
      <c r="E62" s="35"/>
      <c r="F62" s="34">
        <f t="shared" si="2"/>
        <v>1173.5060761456261</v>
      </c>
      <c r="G62" s="34">
        <f t="shared" si="3"/>
        <v>255.72357216367436</v>
      </c>
      <c r="H62" s="34">
        <f t="shared" si="8"/>
        <v>917.7825039819518</v>
      </c>
      <c r="I62" s="34">
        <f t="shared" si="4"/>
        <v>189630.31173444702</v>
      </c>
      <c r="J62" s="37">
        <f>SUM(stint:H62)</f>
        <v>42438.08516100022</v>
      </c>
      <c r="K62" s="37">
        <f>SUM(stcap:G62)</f>
        <v>10369.688265552944</v>
      </c>
      <c r="L62" s="39">
        <f t="shared" si="9"/>
        <v>52807.77342655316</v>
      </c>
      <c r="M62" s="39">
        <f t="shared" si="5"/>
        <v>31500</v>
      </c>
      <c r="N62" s="39">
        <f t="shared" si="10"/>
        <v>210938.0851610002</v>
      </c>
      <c r="O62" s="47"/>
    </row>
    <row r="63" spans="1:15" ht="12.75">
      <c r="A63" s="27">
        <f t="shared" si="6"/>
        <v>46</v>
      </c>
      <c r="B63" s="28">
        <f t="shared" si="0"/>
        <v>41213</v>
      </c>
      <c r="C63" s="34">
        <f t="shared" si="7"/>
        <v>189630.31173444702</v>
      </c>
      <c r="D63" s="34">
        <f t="shared" si="1"/>
        <v>1173.5060761456261</v>
      </c>
      <c r="E63" s="35"/>
      <c r="F63" s="34">
        <f t="shared" si="2"/>
        <v>1173.5060761456261</v>
      </c>
      <c r="G63" s="34">
        <f t="shared" si="3"/>
        <v>256.9595694291321</v>
      </c>
      <c r="H63" s="34">
        <f t="shared" si="8"/>
        <v>916.546506716494</v>
      </c>
      <c r="I63" s="34">
        <f t="shared" si="4"/>
        <v>189373.3521650179</v>
      </c>
      <c r="J63" s="37">
        <f>SUM(stint:H63)</f>
        <v>43354.63166771671</v>
      </c>
      <c r="K63" s="37">
        <f>SUM(stcap:G63)</f>
        <v>10626.647834982077</v>
      </c>
      <c r="L63" s="39">
        <f t="shared" si="9"/>
        <v>53981.27950269879</v>
      </c>
      <c r="M63" s="39">
        <f t="shared" si="5"/>
        <v>32200</v>
      </c>
      <c r="N63" s="39">
        <f t="shared" si="10"/>
        <v>211154.63166771666</v>
      </c>
      <c r="O63" s="47"/>
    </row>
    <row r="64" spans="1:15" ht="12.75">
      <c r="A64" s="27">
        <f t="shared" si="6"/>
        <v>47</v>
      </c>
      <c r="B64" s="28">
        <f t="shared" si="0"/>
        <v>41244</v>
      </c>
      <c r="C64" s="34">
        <f t="shared" si="7"/>
        <v>189373.3521650179</v>
      </c>
      <c r="D64" s="34">
        <f t="shared" si="1"/>
        <v>1173.5060761456261</v>
      </c>
      <c r="E64" s="35"/>
      <c r="F64" s="34">
        <f t="shared" si="2"/>
        <v>1173.5060761456261</v>
      </c>
      <c r="G64" s="34">
        <f t="shared" si="3"/>
        <v>258.201540681373</v>
      </c>
      <c r="H64" s="34">
        <f t="shared" si="8"/>
        <v>915.3045354642531</v>
      </c>
      <c r="I64" s="34">
        <f t="shared" si="4"/>
        <v>189115.15062433653</v>
      </c>
      <c r="J64" s="37">
        <f>SUM(stint:H64)</f>
        <v>44269.936203180965</v>
      </c>
      <c r="K64" s="37">
        <f>SUM(stcap:G64)</f>
        <v>10884.84937566345</v>
      </c>
      <c r="L64" s="39">
        <f t="shared" si="9"/>
        <v>55154.785578844414</v>
      </c>
      <c r="M64" s="39">
        <f t="shared" si="5"/>
        <v>32900</v>
      </c>
      <c r="N64" s="39">
        <f t="shared" si="10"/>
        <v>211369.93620318093</v>
      </c>
      <c r="O64" s="47"/>
    </row>
    <row r="65" spans="1:15" ht="12.75">
      <c r="A65" s="27">
        <f t="shared" si="6"/>
        <v>48</v>
      </c>
      <c r="B65" s="28">
        <f t="shared" si="0"/>
        <v>41274</v>
      </c>
      <c r="C65" s="34">
        <f t="shared" si="7"/>
        <v>189115.15062433653</v>
      </c>
      <c r="D65" s="34">
        <f t="shared" si="1"/>
        <v>1173.5060761456261</v>
      </c>
      <c r="E65" s="35"/>
      <c r="F65" s="34">
        <f t="shared" si="2"/>
        <v>1173.5060761456261</v>
      </c>
      <c r="G65" s="34">
        <f t="shared" si="3"/>
        <v>259.44951479466624</v>
      </c>
      <c r="H65" s="34">
        <f t="shared" si="8"/>
        <v>914.0565613509599</v>
      </c>
      <c r="I65" s="34">
        <f t="shared" si="4"/>
        <v>188855.70110954187</v>
      </c>
      <c r="J65" s="37">
        <f>SUM(stint:H65)</f>
        <v>45183.992764531926</v>
      </c>
      <c r="K65" s="37">
        <f>SUM(stcap:G65)</f>
        <v>11144.298890458116</v>
      </c>
      <c r="L65" s="39">
        <f t="shared" si="9"/>
        <v>56328.29165499004</v>
      </c>
      <c r="M65" s="39">
        <f t="shared" si="5"/>
        <v>33600</v>
      </c>
      <c r="N65" s="39">
        <f t="shared" si="10"/>
        <v>211583.99276453193</v>
      </c>
      <c r="O65" s="47"/>
    </row>
    <row r="66" spans="1:15" ht="12.75">
      <c r="A66" s="27">
        <f t="shared" si="6"/>
        <v>49</v>
      </c>
      <c r="B66" s="28">
        <f t="shared" si="0"/>
        <v>41305</v>
      </c>
      <c r="C66" s="34">
        <f t="shared" si="7"/>
        <v>188855.70110954187</v>
      </c>
      <c r="D66" s="34">
        <f t="shared" si="1"/>
        <v>1173.5060761456261</v>
      </c>
      <c r="E66" s="35"/>
      <c r="F66" s="34">
        <f t="shared" si="2"/>
        <v>1173.5060761456261</v>
      </c>
      <c r="G66" s="34">
        <f t="shared" si="3"/>
        <v>260.7035207828403</v>
      </c>
      <c r="H66" s="34">
        <f t="shared" si="8"/>
        <v>912.8025553627858</v>
      </c>
      <c r="I66" s="34">
        <f t="shared" si="4"/>
        <v>188594.99758875903</v>
      </c>
      <c r="J66" s="37">
        <f>SUM(stint:H66)</f>
        <v>46096.795319894714</v>
      </c>
      <c r="K66" s="37">
        <f>SUM(stcap:G66)</f>
        <v>11405.002411240956</v>
      </c>
      <c r="L66" s="39">
        <f t="shared" si="9"/>
        <v>57501.797731135666</v>
      </c>
      <c r="M66" s="39">
        <f t="shared" si="5"/>
        <v>34300</v>
      </c>
      <c r="N66" s="39">
        <f t="shared" si="10"/>
        <v>211796.79531989468</v>
      </c>
      <c r="O66" s="47"/>
    </row>
    <row r="67" spans="1:15" ht="12.75">
      <c r="A67" s="27">
        <f t="shared" si="6"/>
        <v>50</v>
      </c>
      <c r="B67" s="28">
        <f t="shared" si="0"/>
        <v>41336</v>
      </c>
      <c r="C67" s="34">
        <f t="shared" si="7"/>
        <v>188594.99758875903</v>
      </c>
      <c r="D67" s="34">
        <f t="shared" si="1"/>
        <v>1173.5060761456261</v>
      </c>
      <c r="E67" s="35"/>
      <c r="F67" s="34">
        <f t="shared" si="2"/>
        <v>1173.5060761456261</v>
      </c>
      <c r="G67" s="34">
        <f t="shared" si="3"/>
        <v>261.9635877999575</v>
      </c>
      <c r="H67" s="34">
        <f t="shared" si="8"/>
        <v>911.5424883456686</v>
      </c>
      <c r="I67" s="34">
        <f t="shared" si="4"/>
        <v>188333.03400095907</v>
      </c>
      <c r="J67" s="37">
        <f>SUM(stint:H67)</f>
        <v>47008.33780824038</v>
      </c>
      <c r="K67" s="37">
        <f>SUM(stcap:G67)</f>
        <v>11666.965999040913</v>
      </c>
      <c r="L67" s="39">
        <f t="shared" si="9"/>
        <v>58675.30380728129</v>
      </c>
      <c r="M67" s="39">
        <f t="shared" si="5"/>
        <v>35000</v>
      </c>
      <c r="N67" s="39">
        <f t="shared" si="10"/>
        <v>212008.33780824038</v>
      </c>
      <c r="O67" s="47"/>
    </row>
    <row r="68" spans="1:15" ht="12.75">
      <c r="A68" s="27">
        <f t="shared" si="6"/>
        <v>51</v>
      </c>
      <c r="B68" s="28">
        <f t="shared" si="0"/>
        <v>41364</v>
      </c>
      <c r="C68" s="34">
        <f t="shared" si="7"/>
        <v>188333.03400095907</v>
      </c>
      <c r="D68" s="34">
        <f t="shared" si="1"/>
        <v>1173.5060761456261</v>
      </c>
      <c r="E68" s="35"/>
      <c r="F68" s="34">
        <f t="shared" si="2"/>
        <v>1173.5060761456261</v>
      </c>
      <c r="G68" s="34">
        <f t="shared" si="3"/>
        <v>263.22974514099053</v>
      </c>
      <c r="H68" s="34">
        <f t="shared" si="8"/>
        <v>910.2763310046356</v>
      </c>
      <c r="I68" s="34">
        <f t="shared" si="4"/>
        <v>188069.80425581808</v>
      </c>
      <c r="J68" s="37">
        <f>SUM(stint:H68)</f>
        <v>47918.614139245015</v>
      </c>
      <c r="K68" s="37">
        <f>SUM(stcap:G68)</f>
        <v>11930.195744181903</v>
      </c>
      <c r="L68" s="39">
        <f t="shared" si="9"/>
        <v>59848.80988342692</v>
      </c>
      <c r="M68" s="39">
        <f t="shared" si="5"/>
        <v>35700</v>
      </c>
      <c r="N68" s="39">
        <f t="shared" si="10"/>
        <v>212218.614139245</v>
      </c>
      <c r="O68" s="47"/>
    </row>
    <row r="69" spans="1:15" ht="12.75">
      <c r="A69" s="27">
        <f t="shared" si="6"/>
        <v>52</v>
      </c>
      <c r="B69" s="28">
        <f t="shared" si="0"/>
        <v>41395</v>
      </c>
      <c r="C69" s="34">
        <f t="shared" si="7"/>
        <v>188069.80425581808</v>
      </c>
      <c r="D69" s="34">
        <f t="shared" si="1"/>
        <v>1173.5060761456261</v>
      </c>
      <c r="E69" s="35"/>
      <c r="F69" s="34">
        <f t="shared" si="2"/>
        <v>1173.5060761456261</v>
      </c>
      <c r="G69" s="34">
        <f t="shared" si="3"/>
        <v>264.5020222425054</v>
      </c>
      <c r="H69" s="34">
        <f t="shared" si="8"/>
        <v>909.0040539031207</v>
      </c>
      <c r="I69" s="34">
        <f t="shared" si="4"/>
        <v>187805.30223357558</v>
      </c>
      <c r="J69" s="37">
        <f>SUM(stint:H69)</f>
        <v>48827.61819314813</v>
      </c>
      <c r="K69" s="37">
        <f>SUM(stcap:G69)</f>
        <v>12194.697766424408</v>
      </c>
      <c r="L69" s="39">
        <f t="shared" si="9"/>
        <v>61022.315959572545</v>
      </c>
      <c r="M69" s="39">
        <f t="shared" si="5"/>
        <v>36400</v>
      </c>
      <c r="N69" s="39">
        <f t="shared" si="10"/>
        <v>212427.6181931481</v>
      </c>
      <c r="O69" s="47"/>
    </row>
    <row r="70" spans="1:15" ht="12.75">
      <c r="A70" s="27">
        <f t="shared" si="6"/>
        <v>53</v>
      </c>
      <c r="B70" s="28">
        <f t="shared" si="0"/>
        <v>41425</v>
      </c>
      <c r="C70" s="34">
        <f t="shared" si="7"/>
        <v>187805.30223357558</v>
      </c>
      <c r="D70" s="34">
        <f t="shared" si="1"/>
        <v>1173.5060761456261</v>
      </c>
      <c r="E70" s="35"/>
      <c r="F70" s="34">
        <f t="shared" si="2"/>
        <v>1173.5060761456261</v>
      </c>
      <c r="G70" s="34">
        <f t="shared" si="3"/>
        <v>265.78044868334416</v>
      </c>
      <c r="H70" s="34">
        <f t="shared" si="8"/>
        <v>907.725627462282</v>
      </c>
      <c r="I70" s="34">
        <f t="shared" si="4"/>
        <v>187539.52178489225</v>
      </c>
      <c r="J70" s="37">
        <f>SUM(stint:H70)</f>
        <v>49735.34382061042</v>
      </c>
      <c r="K70" s="37">
        <f>SUM(stcap:G70)</f>
        <v>12460.478215107752</v>
      </c>
      <c r="L70" s="39">
        <f t="shared" si="9"/>
        <v>62195.82203571817</v>
      </c>
      <c r="M70" s="39">
        <f t="shared" si="5"/>
        <v>37100</v>
      </c>
      <c r="N70" s="39">
        <f t="shared" si="10"/>
        <v>212635.34382061043</v>
      </c>
      <c r="O70" s="47"/>
    </row>
    <row r="71" spans="1:15" ht="12.75">
      <c r="A71" s="27">
        <f t="shared" si="6"/>
        <v>54</v>
      </c>
      <c r="B71" s="28">
        <f t="shared" si="0"/>
        <v>41456</v>
      </c>
      <c r="C71" s="34">
        <f t="shared" si="7"/>
        <v>187539.52178489225</v>
      </c>
      <c r="D71" s="34">
        <f t="shared" si="1"/>
        <v>1173.5060761456261</v>
      </c>
      <c r="E71" s="35"/>
      <c r="F71" s="34">
        <f t="shared" si="2"/>
        <v>1173.5060761456261</v>
      </c>
      <c r="G71" s="34">
        <f t="shared" si="3"/>
        <v>267.06505418531367</v>
      </c>
      <c r="H71" s="34">
        <f t="shared" si="8"/>
        <v>906.4410219603125</v>
      </c>
      <c r="I71" s="34">
        <f t="shared" si="4"/>
        <v>187272.45673070694</v>
      </c>
      <c r="J71" s="37">
        <f>SUM(stint:H71)</f>
        <v>50641.784842570734</v>
      </c>
      <c r="K71" s="37">
        <f>SUM(stcap:G71)</f>
        <v>12727.543269293066</v>
      </c>
      <c r="L71" s="39">
        <f t="shared" si="9"/>
        <v>63369.3281118638</v>
      </c>
      <c r="M71" s="39">
        <f t="shared" si="5"/>
        <v>37800</v>
      </c>
      <c r="N71" s="39">
        <f t="shared" si="10"/>
        <v>212841.78484257072</v>
      </c>
      <c r="O71" s="47"/>
    </row>
    <row r="72" spans="1:15" ht="12.75">
      <c r="A72" s="27">
        <f t="shared" si="6"/>
        <v>55</v>
      </c>
      <c r="B72" s="28">
        <f t="shared" si="0"/>
        <v>41486</v>
      </c>
      <c r="C72" s="34">
        <f t="shared" si="7"/>
        <v>187272.45673070694</v>
      </c>
      <c r="D72" s="34">
        <f t="shared" si="1"/>
        <v>1173.5060761456261</v>
      </c>
      <c r="E72" s="35"/>
      <c r="F72" s="34">
        <f t="shared" si="2"/>
        <v>1173.5060761456261</v>
      </c>
      <c r="G72" s="34">
        <f t="shared" si="3"/>
        <v>268.3558686138758</v>
      </c>
      <c r="H72" s="34">
        <f t="shared" si="8"/>
        <v>905.1502075317503</v>
      </c>
      <c r="I72" s="34">
        <f t="shared" si="4"/>
        <v>187004.10086209307</v>
      </c>
      <c r="J72" s="37">
        <f>SUM(stint:H72)</f>
        <v>51546.93505010248</v>
      </c>
      <c r="K72" s="37">
        <f>SUM(stcap:G72)</f>
        <v>12995.899137906941</v>
      </c>
      <c r="L72" s="39">
        <f t="shared" si="9"/>
        <v>64542.83418800942</v>
      </c>
      <c r="M72" s="39">
        <f t="shared" si="5"/>
        <v>38500</v>
      </c>
      <c r="N72" s="39">
        <f t="shared" si="10"/>
        <v>213046.93505010247</v>
      </c>
      <c r="O72" s="47"/>
    </row>
    <row r="73" spans="1:15" ht="12.75">
      <c r="A73" s="27">
        <f t="shared" si="6"/>
        <v>56</v>
      </c>
      <c r="B73" s="28">
        <f t="shared" si="0"/>
        <v>41517</v>
      </c>
      <c r="C73" s="34">
        <f t="shared" si="7"/>
        <v>187004.10086209307</v>
      </c>
      <c r="D73" s="34">
        <f t="shared" si="1"/>
        <v>1173.5060761456261</v>
      </c>
      <c r="E73" s="35"/>
      <c r="F73" s="34">
        <f t="shared" si="2"/>
        <v>1173.5060761456261</v>
      </c>
      <c r="G73" s="34">
        <f t="shared" si="3"/>
        <v>269.652921978843</v>
      </c>
      <c r="H73" s="34">
        <f t="shared" si="8"/>
        <v>903.8531541667832</v>
      </c>
      <c r="I73" s="34">
        <f t="shared" si="4"/>
        <v>186734.44794011422</v>
      </c>
      <c r="J73" s="37">
        <f>SUM(stint:H73)</f>
        <v>52450.788204269265</v>
      </c>
      <c r="K73" s="37">
        <f>SUM(stcap:G73)</f>
        <v>13265.552059885784</v>
      </c>
      <c r="L73" s="39">
        <f t="shared" si="9"/>
        <v>65716.34026415505</v>
      </c>
      <c r="M73" s="39">
        <f t="shared" si="5"/>
        <v>39200</v>
      </c>
      <c r="N73" s="39">
        <f t="shared" si="10"/>
        <v>213250.78820426925</v>
      </c>
      <c r="O73" s="47"/>
    </row>
    <row r="74" spans="1:15" ht="12.75">
      <c r="A74" s="27">
        <f t="shared" si="6"/>
        <v>57</v>
      </c>
      <c r="B74" s="28">
        <f t="shared" si="0"/>
        <v>41548</v>
      </c>
      <c r="C74" s="34">
        <f t="shared" si="7"/>
        <v>186734.44794011422</v>
      </c>
      <c r="D74" s="34">
        <f t="shared" si="1"/>
        <v>1173.5060761456261</v>
      </c>
      <c r="E74" s="35"/>
      <c r="F74" s="34">
        <f t="shared" si="2"/>
        <v>1173.5060761456261</v>
      </c>
      <c r="G74" s="34">
        <f t="shared" si="3"/>
        <v>270.95624443507404</v>
      </c>
      <c r="H74" s="34">
        <f t="shared" si="8"/>
        <v>902.5498317105521</v>
      </c>
      <c r="I74" s="34">
        <f t="shared" si="4"/>
        <v>186463.49169567914</v>
      </c>
      <c r="J74" s="37">
        <f>SUM(stint:H74)</f>
        <v>53353.33803597982</v>
      </c>
      <c r="K74" s="37">
        <f>SUM(stcap:G74)</f>
        <v>13536.508304320858</v>
      </c>
      <c r="L74" s="39">
        <f t="shared" si="9"/>
        <v>66889.84634030068</v>
      </c>
      <c r="M74" s="39">
        <f t="shared" si="5"/>
        <v>39900</v>
      </c>
      <c r="N74" s="39">
        <f t="shared" si="10"/>
        <v>213453.33803597983</v>
      </c>
      <c r="O74" s="47"/>
    </row>
    <row r="75" spans="1:15" ht="12.75">
      <c r="A75" s="27">
        <f t="shared" si="6"/>
        <v>58</v>
      </c>
      <c r="B75" s="28">
        <f t="shared" si="0"/>
        <v>41578</v>
      </c>
      <c r="C75" s="34">
        <f t="shared" si="7"/>
        <v>186463.49169567914</v>
      </c>
      <c r="D75" s="34">
        <f t="shared" si="1"/>
        <v>1173.5060761456261</v>
      </c>
      <c r="E75" s="35"/>
      <c r="F75" s="34">
        <f t="shared" si="2"/>
        <v>1173.5060761456261</v>
      </c>
      <c r="G75" s="34">
        <f t="shared" si="3"/>
        <v>272.26586628317693</v>
      </c>
      <c r="H75" s="34">
        <f t="shared" si="8"/>
        <v>901.2402098624492</v>
      </c>
      <c r="I75" s="34">
        <f t="shared" si="4"/>
        <v>186191.22582939596</v>
      </c>
      <c r="J75" s="37">
        <f>SUM(stint:H75)</f>
        <v>54254.57824584227</v>
      </c>
      <c r="K75" s="37">
        <f>SUM(stcap:G75)</f>
        <v>13808.774170604034</v>
      </c>
      <c r="L75" s="39">
        <f t="shared" si="9"/>
        <v>68063.3524164463</v>
      </c>
      <c r="M75" s="39">
        <f t="shared" si="5"/>
        <v>40600</v>
      </c>
      <c r="N75" s="39">
        <f t="shared" si="10"/>
        <v>213654.57824584225</v>
      </c>
      <c r="O75" s="47"/>
    </row>
    <row r="76" spans="1:15" ht="12.75">
      <c r="A76" s="27">
        <f t="shared" si="6"/>
        <v>59</v>
      </c>
      <c r="B76" s="28">
        <f t="shared" si="0"/>
        <v>41609</v>
      </c>
      <c r="C76" s="34">
        <f t="shared" si="7"/>
        <v>186191.22582939596</v>
      </c>
      <c r="D76" s="34">
        <f t="shared" si="1"/>
        <v>1173.5060761456261</v>
      </c>
      <c r="E76" s="35"/>
      <c r="F76" s="34">
        <f t="shared" si="2"/>
        <v>1173.5060761456261</v>
      </c>
      <c r="G76" s="34">
        <f t="shared" si="3"/>
        <v>273.58181797021234</v>
      </c>
      <c r="H76" s="34">
        <f t="shared" si="8"/>
        <v>899.9242581754138</v>
      </c>
      <c r="I76" s="34">
        <f t="shared" si="4"/>
        <v>185917.64401142576</v>
      </c>
      <c r="J76" s="37">
        <f>SUM(stint:H76)</f>
        <v>55154.502504017684</v>
      </c>
      <c r="K76" s="37">
        <f>SUM(stcap:G76)</f>
        <v>14082.355988574247</v>
      </c>
      <c r="L76" s="39">
        <f t="shared" si="9"/>
        <v>69236.85849259193</v>
      </c>
      <c r="M76" s="39">
        <f t="shared" si="5"/>
        <v>41300</v>
      </c>
      <c r="N76" s="39">
        <f t="shared" si="10"/>
        <v>213854.50250401767</v>
      </c>
      <c r="O76" s="47"/>
    </row>
    <row r="77" spans="1:15" ht="12.75">
      <c r="A77" s="27">
        <f t="shared" si="6"/>
        <v>60</v>
      </c>
      <c r="B77" s="28">
        <f t="shared" si="0"/>
        <v>41639</v>
      </c>
      <c r="C77" s="34">
        <f t="shared" si="7"/>
        <v>185917.64401142576</v>
      </c>
      <c r="D77" s="34">
        <f t="shared" si="1"/>
        <v>1173.5060761456261</v>
      </c>
      <c r="E77" s="35"/>
      <c r="F77" s="34">
        <f t="shared" si="2"/>
        <v>1173.5060761456261</v>
      </c>
      <c r="G77" s="34">
        <f t="shared" si="3"/>
        <v>274.9041300904015</v>
      </c>
      <c r="H77" s="34">
        <f t="shared" si="8"/>
        <v>898.6019460552246</v>
      </c>
      <c r="I77" s="34">
        <f t="shared" si="4"/>
        <v>185642.73988133535</v>
      </c>
      <c r="J77" s="37">
        <f>SUM(stint:H77)</f>
        <v>56053.10445007291</v>
      </c>
      <c r="K77" s="37">
        <f>SUM(stcap:G77)</f>
        <v>14357.260118664648</v>
      </c>
      <c r="L77" s="39">
        <f t="shared" si="9"/>
        <v>70410.36456873755</v>
      </c>
      <c r="M77" s="39">
        <f t="shared" si="5"/>
        <v>42000</v>
      </c>
      <c r="N77" s="39">
        <f t="shared" si="10"/>
        <v>214053.10445007292</v>
      </c>
      <c r="O77" s="47"/>
    </row>
    <row r="78" spans="1:15" ht="12.75">
      <c r="A78" s="27">
        <f t="shared" si="6"/>
        <v>61</v>
      </c>
      <c r="B78" s="28">
        <f t="shared" si="0"/>
        <v>41670</v>
      </c>
      <c r="C78" s="34">
        <f t="shared" si="7"/>
        <v>185642.73988133535</v>
      </c>
      <c r="D78" s="34">
        <f t="shared" si="1"/>
        <v>1173.5060761456261</v>
      </c>
      <c r="E78" s="35"/>
      <c r="F78" s="34">
        <f t="shared" si="2"/>
        <v>1173.5060761456261</v>
      </c>
      <c r="G78" s="34">
        <f t="shared" si="3"/>
        <v>276.2328333858386</v>
      </c>
      <c r="H78" s="34">
        <f t="shared" si="8"/>
        <v>897.2732427597875</v>
      </c>
      <c r="I78" s="34">
        <f t="shared" si="4"/>
        <v>185366.5070479495</v>
      </c>
      <c r="J78" s="37">
        <f>SUM(stint:H78)</f>
        <v>56950.3776928327</v>
      </c>
      <c r="K78" s="37">
        <f>SUM(stcap:G78)</f>
        <v>14633.492952050487</v>
      </c>
      <c r="L78" s="39">
        <f t="shared" si="9"/>
        <v>71583.87064488318</v>
      </c>
      <c r="M78" s="39">
        <f t="shared" si="5"/>
        <v>42700</v>
      </c>
      <c r="N78" s="39">
        <f t="shared" si="10"/>
        <v>214250.37769283267</v>
      </c>
      <c r="O78" s="47"/>
    </row>
    <row r="79" spans="1:15" ht="12.75">
      <c r="A79" s="27">
        <f t="shared" si="6"/>
        <v>62</v>
      </c>
      <c r="B79" s="28">
        <f t="shared" si="0"/>
        <v>41701</v>
      </c>
      <c r="C79" s="34">
        <f t="shared" si="7"/>
        <v>185366.5070479495</v>
      </c>
      <c r="D79" s="34">
        <f t="shared" si="1"/>
        <v>1173.5060761456261</v>
      </c>
      <c r="E79" s="35"/>
      <c r="F79" s="34">
        <f t="shared" si="2"/>
        <v>1173.5060761456261</v>
      </c>
      <c r="G79" s="34">
        <f t="shared" si="3"/>
        <v>277.56795874720353</v>
      </c>
      <c r="H79" s="34">
        <f t="shared" si="8"/>
        <v>895.9381173984226</v>
      </c>
      <c r="I79" s="34">
        <f t="shared" si="4"/>
        <v>185088.9390892023</v>
      </c>
      <c r="J79" s="37">
        <f>SUM(stint:H79)</f>
        <v>57846.31581023112</v>
      </c>
      <c r="K79" s="37">
        <f>SUM(stcap:G79)</f>
        <v>14911.06091079769</v>
      </c>
      <c r="L79" s="39">
        <f t="shared" si="9"/>
        <v>72757.3767210288</v>
      </c>
      <c r="M79" s="39">
        <f t="shared" si="5"/>
        <v>43400</v>
      </c>
      <c r="N79" s="39">
        <f t="shared" si="10"/>
        <v>214446.31581023108</v>
      </c>
      <c r="O79" s="47"/>
    </row>
    <row r="80" spans="1:15" ht="12.75">
      <c r="A80" s="27">
        <f t="shared" si="6"/>
        <v>63</v>
      </c>
      <c r="B80" s="28">
        <f t="shared" si="0"/>
        <v>41729</v>
      </c>
      <c r="C80" s="34">
        <f t="shared" si="7"/>
        <v>185088.9390892023</v>
      </c>
      <c r="D80" s="34">
        <f t="shared" si="1"/>
        <v>1173.5060761456261</v>
      </c>
      <c r="E80" s="35"/>
      <c r="F80" s="34">
        <f t="shared" si="2"/>
        <v>1173.5060761456261</v>
      </c>
      <c r="G80" s="34">
        <f t="shared" si="3"/>
        <v>278.9095372144817</v>
      </c>
      <c r="H80" s="34">
        <f t="shared" si="8"/>
        <v>894.5965389311444</v>
      </c>
      <c r="I80" s="34">
        <f t="shared" si="4"/>
        <v>184810.0295519878</v>
      </c>
      <c r="J80" s="37">
        <f>SUM(stint:H80)</f>
        <v>58740.91234916227</v>
      </c>
      <c r="K80" s="37">
        <f>SUM(stcap:G80)</f>
        <v>15189.970448012173</v>
      </c>
      <c r="L80" s="39">
        <f t="shared" si="9"/>
        <v>73930.88279717445</v>
      </c>
      <c r="M80" s="39">
        <f t="shared" si="5"/>
        <v>44100</v>
      </c>
      <c r="N80" s="39">
        <f t="shared" si="10"/>
        <v>214640.91234916224</v>
      </c>
      <c r="O80" s="47"/>
    </row>
    <row r="81" spans="1:15" ht="12.75">
      <c r="A81" s="27">
        <f t="shared" si="6"/>
        <v>64</v>
      </c>
      <c r="B81" s="28">
        <f t="shared" si="0"/>
        <v>41760</v>
      </c>
      <c r="C81" s="34">
        <f t="shared" si="7"/>
        <v>184810.0295519878</v>
      </c>
      <c r="D81" s="34">
        <f t="shared" si="1"/>
        <v>1173.5060761456261</v>
      </c>
      <c r="E81" s="35"/>
      <c r="F81" s="34">
        <f t="shared" si="2"/>
        <v>1173.5060761456261</v>
      </c>
      <c r="G81" s="34">
        <f t="shared" si="3"/>
        <v>280.257599977685</v>
      </c>
      <c r="H81" s="34">
        <f t="shared" si="8"/>
        <v>893.2484761679411</v>
      </c>
      <c r="I81" s="34">
        <f t="shared" si="4"/>
        <v>184529.7719520101</v>
      </c>
      <c r="J81" s="37">
        <f>SUM(stint:H81)</f>
        <v>59634.16082533021</v>
      </c>
      <c r="K81" s="37">
        <f>SUM(stcap:G81)</f>
        <v>15470.228047989858</v>
      </c>
      <c r="L81" s="39">
        <f t="shared" si="9"/>
        <v>75104.38887332007</v>
      </c>
      <c r="M81" s="39">
        <f t="shared" si="5"/>
        <v>44800</v>
      </c>
      <c r="N81" s="39">
        <f t="shared" si="10"/>
        <v>214834.16082533018</v>
      </c>
      <c r="O81" s="47"/>
    </row>
    <row r="82" spans="1:15" ht="12.75">
      <c r="A82" s="27">
        <f t="shared" si="6"/>
        <v>65</v>
      </c>
      <c r="B82" s="28">
        <f aca="true" t="shared" si="11" ref="B82:B145">IF(Pay_Num&lt;&gt;"",DATE(YEAR(Loan_Start),MONTH(Loan_Start)+(Pay_Num)*12/Num_Pmt_Per_Year,DAY(Loan_Start)),"")</f>
        <v>41790</v>
      </c>
      <c r="C82" s="34">
        <f t="shared" si="7"/>
        <v>184529.7719520101</v>
      </c>
      <c r="D82" s="34">
        <f aca="true" t="shared" si="12" ref="D82:D145">IF(Pay_Num&lt;&gt;"",Scheduled_Monthly_Payment,"")</f>
        <v>1173.5060761456261</v>
      </c>
      <c r="E82" s="35"/>
      <c r="F82" s="34">
        <f aca="true" t="shared" si="13" ref="F82:F145">IF(AND(Pay_Num&lt;&gt;"",Sched_Pay+Extra_Pay&lt;Beg_Bal),Sched_Pay+Extra_Pay,IF(Pay_Num&lt;&gt;"",Beg_Bal,""))</f>
        <v>1173.5060761456261</v>
      </c>
      <c r="G82" s="34">
        <f aca="true" t="shared" si="14" ref="G82:G145">IF(Pay_Num&lt;&gt;"",Total_Pay-Int,"")</f>
        <v>281.61217837757715</v>
      </c>
      <c r="H82" s="34">
        <f t="shared" si="8"/>
        <v>891.893897768049</v>
      </c>
      <c r="I82" s="34">
        <f aca="true" t="shared" si="15" ref="I82:I145">IF(AND(Pay_Num&lt;&gt;"",Sched_Pay+Extra_Pay&lt;Beg_Bal),Beg_Bal-Princ,IF(Pay_Num&lt;&gt;"",0,""))</f>
        <v>184248.15977363253</v>
      </c>
      <c r="J82" s="37">
        <f>SUM(stint:H82)</f>
        <v>60526.05472309826</v>
      </c>
      <c r="K82" s="37">
        <f>SUM(stcap:G82)</f>
        <v>15751.840226367436</v>
      </c>
      <c r="L82" s="39">
        <f t="shared" si="9"/>
        <v>76277.8949494657</v>
      </c>
      <c r="M82" s="39">
        <f aca="true" t="shared" si="16" ref="M82:M145">affitto*A82</f>
        <v>45500</v>
      </c>
      <c r="N82" s="39">
        <f t="shared" si="10"/>
        <v>215026.05472309823</v>
      </c>
      <c r="O82" s="47"/>
    </row>
    <row r="83" spans="1:15" ht="12.75">
      <c r="A83" s="27">
        <f aca="true" t="shared" si="17" ref="A83:A146">IF(Values_Entered,A82+1,"")</f>
        <v>66</v>
      </c>
      <c r="B83" s="28">
        <f t="shared" si="11"/>
        <v>41821</v>
      </c>
      <c r="C83" s="34">
        <f aca="true" t="shared" si="18" ref="C83:C146">IF(Pay_Num&lt;&gt;"",I82,"")</f>
        <v>184248.15977363253</v>
      </c>
      <c r="D83" s="34">
        <f t="shared" si="12"/>
        <v>1173.5060761456261</v>
      </c>
      <c r="E83" s="35"/>
      <c r="F83" s="34">
        <f t="shared" si="13"/>
        <v>1173.5060761456261</v>
      </c>
      <c r="G83" s="34">
        <f t="shared" si="14"/>
        <v>282.9733039064022</v>
      </c>
      <c r="H83" s="34">
        <f aca="true" t="shared" si="19" ref="H83:H146">IF(Pay_Num&lt;&gt;"",Beg_Bal*Interest_Rate/Num_Pmt_Per_Year,"")</f>
        <v>890.532772239224</v>
      </c>
      <c r="I83" s="34">
        <f t="shared" si="15"/>
        <v>183965.18646972612</v>
      </c>
      <c r="J83" s="37">
        <f>SUM(stint:H83)</f>
        <v>61416.58749533749</v>
      </c>
      <c r="K83" s="37">
        <f>SUM(stcap:G83)</f>
        <v>16034.813530273837</v>
      </c>
      <c r="L83" s="39">
        <f aca="true" t="shared" si="20" ref="L83:L146">J83+K83</f>
        <v>77451.40102561133</v>
      </c>
      <c r="M83" s="39">
        <f t="shared" si="16"/>
        <v>46200</v>
      </c>
      <c r="N83" s="39">
        <f t="shared" si="10"/>
        <v>215216.58749533744</v>
      </c>
      <c r="O83" s="47"/>
    </row>
    <row r="84" spans="1:15" ht="12.75">
      <c r="A84" s="27">
        <f t="shared" si="17"/>
        <v>67</v>
      </c>
      <c r="B84" s="28">
        <f t="shared" si="11"/>
        <v>41851</v>
      </c>
      <c r="C84" s="34">
        <f t="shared" si="18"/>
        <v>183965.18646972612</v>
      </c>
      <c r="D84" s="34">
        <f t="shared" si="12"/>
        <v>1173.5060761456261</v>
      </c>
      <c r="E84" s="35"/>
      <c r="F84" s="34">
        <f t="shared" si="13"/>
        <v>1173.5060761456261</v>
      </c>
      <c r="G84" s="34">
        <f t="shared" si="14"/>
        <v>284.3410082086166</v>
      </c>
      <c r="H84" s="34">
        <f t="shared" si="19"/>
        <v>889.1650679370096</v>
      </c>
      <c r="I84" s="34">
        <f t="shared" si="15"/>
        <v>183680.8454615175</v>
      </c>
      <c r="J84" s="37">
        <f>SUM(stint:H84)</f>
        <v>62305.752563274495</v>
      </c>
      <c r="K84" s="37">
        <f>SUM(stcap:G84)</f>
        <v>16319.154538482453</v>
      </c>
      <c r="L84" s="39">
        <f t="shared" si="20"/>
        <v>78624.90710175695</v>
      </c>
      <c r="M84" s="39">
        <f t="shared" si="16"/>
        <v>46900</v>
      </c>
      <c r="N84" s="39">
        <f aca="true" t="shared" si="21" ref="N84:N147">L84+I84-M84</f>
        <v>215405.75256327447</v>
      </c>
      <c r="O84" s="47"/>
    </row>
    <row r="85" spans="1:15" ht="12.75">
      <c r="A85" s="27">
        <f t="shared" si="17"/>
        <v>68</v>
      </c>
      <c r="B85" s="28">
        <f t="shared" si="11"/>
        <v>41882</v>
      </c>
      <c r="C85" s="34">
        <f t="shared" si="18"/>
        <v>183680.8454615175</v>
      </c>
      <c r="D85" s="34">
        <f t="shared" si="12"/>
        <v>1173.5060761456261</v>
      </c>
      <c r="E85" s="35"/>
      <c r="F85" s="34">
        <f t="shared" si="13"/>
        <v>1173.5060761456261</v>
      </c>
      <c r="G85" s="34">
        <f t="shared" si="14"/>
        <v>285.7153230816248</v>
      </c>
      <c r="H85" s="34">
        <f t="shared" si="19"/>
        <v>887.7907530640014</v>
      </c>
      <c r="I85" s="34">
        <f t="shared" si="15"/>
        <v>183395.1301384359</v>
      </c>
      <c r="J85" s="37">
        <f>SUM(stint:H85)</f>
        <v>63193.543316338495</v>
      </c>
      <c r="K85" s="37">
        <f>SUM(stcap:G85)</f>
        <v>16604.86986156408</v>
      </c>
      <c r="L85" s="39">
        <f t="shared" si="20"/>
        <v>79798.41317790258</v>
      </c>
      <c r="M85" s="39">
        <f t="shared" si="16"/>
        <v>47600</v>
      </c>
      <c r="N85" s="39">
        <f t="shared" si="21"/>
        <v>215593.54331633844</v>
      </c>
      <c r="O85" s="47"/>
    </row>
    <row r="86" spans="1:15" ht="12.75">
      <c r="A86" s="27">
        <f t="shared" si="17"/>
        <v>69</v>
      </c>
      <c r="B86" s="28">
        <f t="shared" si="11"/>
        <v>41913</v>
      </c>
      <c r="C86" s="34">
        <f t="shared" si="18"/>
        <v>183395.1301384359</v>
      </c>
      <c r="D86" s="34">
        <f t="shared" si="12"/>
        <v>1173.5060761456261</v>
      </c>
      <c r="E86" s="35"/>
      <c r="F86" s="34">
        <f t="shared" si="13"/>
        <v>1173.5060761456261</v>
      </c>
      <c r="G86" s="34">
        <f t="shared" si="14"/>
        <v>287.09628047651915</v>
      </c>
      <c r="H86" s="34">
        <f t="shared" si="19"/>
        <v>886.409795669107</v>
      </c>
      <c r="I86" s="34">
        <f t="shared" si="15"/>
        <v>183108.03385795938</v>
      </c>
      <c r="J86" s="37">
        <f>SUM(stint:H86)</f>
        <v>64079.9531120076</v>
      </c>
      <c r="K86" s="37">
        <f>SUM(stcap:G86)</f>
        <v>16891.966142040597</v>
      </c>
      <c r="L86" s="39">
        <f t="shared" si="20"/>
        <v>80971.9192540482</v>
      </c>
      <c r="M86" s="39">
        <f t="shared" si="16"/>
        <v>48300</v>
      </c>
      <c r="N86" s="39">
        <f t="shared" si="21"/>
        <v>215779.95311200758</v>
      </c>
      <c r="O86" s="47"/>
    </row>
    <row r="87" spans="1:15" ht="12.75">
      <c r="A87" s="27">
        <f t="shared" si="17"/>
        <v>70</v>
      </c>
      <c r="B87" s="28">
        <f t="shared" si="11"/>
        <v>41943</v>
      </c>
      <c r="C87" s="34">
        <f t="shared" si="18"/>
        <v>183108.03385795938</v>
      </c>
      <c r="D87" s="34">
        <f t="shared" si="12"/>
        <v>1173.5060761456261</v>
      </c>
      <c r="E87" s="35"/>
      <c r="F87" s="34">
        <f t="shared" si="13"/>
        <v>1173.5060761456261</v>
      </c>
      <c r="G87" s="34">
        <f t="shared" si="14"/>
        <v>288.4839124988224</v>
      </c>
      <c r="H87" s="34">
        <f t="shared" si="19"/>
        <v>885.0221636468037</v>
      </c>
      <c r="I87" s="34">
        <f t="shared" si="15"/>
        <v>182819.54994546055</v>
      </c>
      <c r="J87" s="37">
        <f>SUM(stint:H87)</f>
        <v>64964.975275654404</v>
      </c>
      <c r="K87" s="37">
        <f>SUM(stcap:G87)</f>
        <v>17180.45005453942</v>
      </c>
      <c r="L87" s="39">
        <f t="shared" si="20"/>
        <v>82145.42533019383</v>
      </c>
      <c r="M87" s="39">
        <f t="shared" si="16"/>
        <v>49000</v>
      </c>
      <c r="N87" s="39">
        <f t="shared" si="21"/>
        <v>215964.97527565435</v>
      </c>
      <c r="O87" s="47"/>
    </row>
    <row r="88" spans="1:15" ht="12.75">
      <c r="A88" s="27">
        <f t="shared" si="17"/>
        <v>71</v>
      </c>
      <c r="B88" s="28">
        <f t="shared" si="11"/>
        <v>41974</v>
      </c>
      <c r="C88" s="34">
        <f t="shared" si="18"/>
        <v>182819.54994546055</v>
      </c>
      <c r="D88" s="34">
        <f t="shared" si="12"/>
        <v>1173.5060761456261</v>
      </c>
      <c r="E88" s="35"/>
      <c r="F88" s="34">
        <f t="shared" si="13"/>
        <v>1173.5060761456261</v>
      </c>
      <c r="G88" s="34">
        <f t="shared" si="14"/>
        <v>289.8782514092335</v>
      </c>
      <c r="H88" s="34">
        <f t="shared" si="19"/>
        <v>883.6278247363927</v>
      </c>
      <c r="I88" s="34">
        <f t="shared" si="15"/>
        <v>182529.6716940513</v>
      </c>
      <c r="J88" s="37">
        <f>SUM(stint:H88)</f>
        <v>65848.6031003908</v>
      </c>
      <c r="K88" s="37">
        <f>SUM(stcap:G88)</f>
        <v>17470.328305948653</v>
      </c>
      <c r="L88" s="39">
        <f t="shared" si="20"/>
        <v>83318.93140633946</v>
      </c>
      <c r="M88" s="39">
        <f t="shared" si="16"/>
        <v>49700</v>
      </c>
      <c r="N88" s="39">
        <f t="shared" si="21"/>
        <v>216148.60310039076</v>
      </c>
      <c r="O88" s="47"/>
    </row>
    <row r="89" spans="1:15" ht="12.75">
      <c r="A89" s="27">
        <f t="shared" si="17"/>
        <v>72</v>
      </c>
      <c r="B89" s="28">
        <f t="shared" si="11"/>
        <v>42004</v>
      </c>
      <c r="C89" s="34">
        <f t="shared" si="18"/>
        <v>182529.6716940513</v>
      </c>
      <c r="D89" s="34">
        <f t="shared" si="12"/>
        <v>1173.5060761456261</v>
      </c>
      <c r="E89" s="35"/>
      <c r="F89" s="34">
        <f t="shared" si="13"/>
        <v>1173.5060761456261</v>
      </c>
      <c r="G89" s="34">
        <f t="shared" si="14"/>
        <v>291.2793296243781</v>
      </c>
      <c r="H89" s="34">
        <f t="shared" si="19"/>
        <v>882.2267465212481</v>
      </c>
      <c r="I89" s="34">
        <f t="shared" si="15"/>
        <v>182238.39236442692</v>
      </c>
      <c r="J89" s="37">
        <f>SUM(stint:H89)</f>
        <v>66730.82984691205</v>
      </c>
      <c r="K89" s="37">
        <f>SUM(stcap:G89)</f>
        <v>17761.607635573033</v>
      </c>
      <c r="L89" s="39">
        <f t="shared" si="20"/>
        <v>84492.43748248508</v>
      </c>
      <c r="M89" s="39">
        <f t="shared" si="16"/>
        <v>50400</v>
      </c>
      <c r="N89" s="39">
        <f t="shared" si="21"/>
        <v>216330.829846912</v>
      </c>
      <c r="O89" s="47"/>
    </row>
    <row r="90" spans="1:15" ht="12.75">
      <c r="A90" s="27">
        <f t="shared" si="17"/>
        <v>73</v>
      </c>
      <c r="B90" s="28">
        <f t="shared" si="11"/>
        <v>42035</v>
      </c>
      <c r="C90" s="34">
        <f t="shared" si="18"/>
        <v>182238.39236442692</v>
      </c>
      <c r="D90" s="34">
        <f t="shared" si="12"/>
        <v>1173.5060761456261</v>
      </c>
      <c r="E90" s="35"/>
      <c r="F90" s="34">
        <f t="shared" si="13"/>
        <v>1173.5060761456261</v>
      </c>
      <c r="G90" s="34">
        <f t="shared" si="14"/>
        <v>292.6871797175627</v>
      </c>
      <c r="H90" s="34">
        <f t="shared" si="19"/>
        <v>880.8188964280635</v>
      </c>
      <c r="I90" s="34">
        <f t="shared" si="15"/>
        <v>181945.70518470937</v>
      </c>
      <c r="J90" s="37">
        <f>SUM(stint:H90)</f>
        <v>67611.6487433401</v>
      </c>
      <c r="K90" s="37">
        <f>SUM(stcap:G90)</f>
        <v>18054.294815290596</v>
      </c>
      <c r="L90" s="39">
        <f t="shared" si="20"/>
        <v>85665.94355863071</v>
      </c>
      <c r="M90" s="39">
        <f t="shared" si="16"/>
        <v>51100</v>
      </c>
      <c r="N90" s="39">
        <f t="shared" si="21"/>
        <v>216511.64874334005</v>
      </c>
      <c r="O90" s="47"/>
    </row>
    <row r="91" spans="1:15" ht="12.75">
      <c r="A91" s="27">
        <f t="shared" si="17"/>
        <v>74</v>
      </c>
      <c r="B91" s="28">
        <f t="shared" si="11"/>
        <v>42066</v>
      </c>
      <c r="C91" s="34">
        <f t="shared" si="18"/>
        <v>181945.70518470937</v>
      </c>
      <c r="D91" s="34">
        <f t="shared" si="12"/>
        <v>1173.5060761456261</v>
      </c>
      <c r="E91" s="35"/>
      <c r="F91" s="34">
        <f t="shared" si="13"/>
        <v>1173.5060761456261</v>
      </c>
      <c r="G91" s="34">
        <f t="shared" si="14"/>
        <v>294.10183441953086</v>
      </c>
      <c r="H91" s="34">
        <f t="shared" si="19"/>
        <v>879.4042417260953</v>
      </c>
      <c r="I91" s="34">
        <f t="shared" si="15"/>
        <v>181651.60335028984</v>
      </c>
      <c r="J91" s="37">
        <f>SUM(stint:H91)</f>
        <v>68491.0529850662</v>
      </c>
      <c r="K91" s="37">
        <f>SUM(stcap:G91)</f>
        <v>18348.39664971013</v>
      </c>
      <c r="L91" s="39">
        <f t="shared" si="20"/>
        <v>86839.44963477633</v>
      </c>
      <c r="M91" s="39">
        <f t="shared" si="16"/>
        <v>51800</v>
      </c>
      <c r="N91" s="39">
        <f t="shared" si="21"/>
        <v>216691.0529850662</v>
      </c>
      <c r="O91" s="47"/>
    </row>
    <row r="92" spans="1:15" ht="12.75">
      <c r="A92" s="27">
        <f t="shared" si="17"/>
        <v>75</v>
      </c>
      <c r="B92" s="28">
        <f t="shared" si="11"/>
        <v>42094</v>
      </c>
      <c r="C92" s="34">
        <f t="shared" si="18"/>
        <v>181651.60335028984</v>
      </c>
      <c r="D92" s="34">
        <f t="shared" si="12"/>
        <v>1173.5060761456261</v>
      </c>
      <c r="E92" s="35"/>
      <c r="F92" s="34">
        <f t="shared" si="13"/>
        <v>1173.5060761456261</v>
      </c>
      <c r="G92" s="34">
        <f t="shared" si="14"/>
        <v>295.52332661922526</v>
      </c>
      <c r="H92" s="34">
        <f t="shared" si="19"/>
        <v>877.9827495264009</v>
      </c>
      <c r="I92" s="34">
        <f t="shared" si="15"/>
        <v>181356.0800236706</v>
      </c>
      <c r="J92" s="37">
        <f>SUM(stint:H92)</f>
        <v>69369.0357345926</v>
      </c>
      <c r="K92" s="37">
        <f>SUM(stcap:G92)</f>
        <v>18643.919976329355</v>
      </c>
      <c r="L92" s="39">
        <f t="shared" si="20"/>
        <v>88012.95571092196</v>
      </c>
      <c r="M92" s="39">
        <f t="shared" si="16"/>
        <v>52500</v>
      </c>
      <c r="N92" s="39">
        <f t="shared" si="21"/>
        <v>216869.0357345926</v>
      </c>
      <c r="O92" s="47"/>
    </row>
    <row r="93" spans="1:15" ht="12.75">
      <c r="A93" s="27">
        <f t="shared" si="17"/>
        <v>76</v>
      </c>
      <c r="B93" s="28">
        <f t="shared" si="11"/>
        <v>42125</v>
      </c>
      <c r="C93" s="34">
        <f t="shared" si="18"/>
        <v>181356.0800236706</v>
      </c>
      <c r="D93" s="34">
        <f t="shared" si="12"/>
        <v>1173.5060761456261</v>
      </c>
      <c r="E93" s="35"/>
      <c r="F93" s="34">
        <f t="shared" si="13"/>
        <v>1173.5060761456261</v>
      </c>
      <c r="G93" s="34">
        <f t="shared" si="14"/>
        <v>296.9516893645515</v>
      </c>
      <c r="H93" s="34">
        <f t="shared" si="19"/>
        <v>876.5543867810746</v>
      </c>
      <c r="I93" s="34">
        <f t="shared" si="15"/>
        <v>181059.12833430603</v>
      </c>
      <c r="J93" s="37">
        <f>SUM(stint:H93)</f>
        <v>70245.59012137368</v>
      </c>
      <c r="K93" s="37">
        <f>SUM(stcap:G93)</f>
        <v>18940.871665693907</v>
      </c>
      <c r="L93" s="39">
        <f t="shared" si="20"/>
        <v>89186.46178706759</v>
      </c>
      <c r="M93" s="39">
        <f t="shared" si="16"/>
        <v>53200</v>
      </c>
      <c r="N93" s="39">
        <f t="shared" si="21"/>
        <v>217045.59012137365</v>
      </c>
      <c r="O93" s="47"/>
    </row>
    <row r="94" spans="1:15" ht="12.75">
      <c r="A94" s="27">
        <f t="shared" si="17"/>
        <v>77</v>
      </c>
      <c r="B94" s="28">
        <f t="shared" si="11"/>
        <v>42155</v>
      </c>
      <c r="C94" s="34">
        <f t="shared" si="18"/>
        <v>181059.12833430603</v>
      </c>
      <c r="D94" s="34">
        <f t="shared" si="12"/>
        <v>1173.5060761456261</v>
      </c>
      <c r="E94" s="35"/>
      <c r="F94" s="34">
        <f t="shared" si="13"/>
        <v>1173.5060761456261</v>
      </c>
      <c r="G94" s="34">
        <f t="shared" si="14"/>
        <v>298.3869558631469</v>
      </c>
      <c r="H94" s="34">
        <f t="shared" si="19"/>
        <v>875.1191202824792</v>
      </c>
      <c r="I94" s="34">
        <f t="shared" si="15"/>
        <v>180760.74137844288</v>
      </c>
      <c r="J94" s="37">
        <f>SUM(stint:H94)</f>
        <v>71120.70924165616</v>
      </c>
      <c r="K94" s="37">
        <f>SUM(stcap:G94)</f>
        <v>19239.258621557055</v>
      </c>
      <c r="L94" s="39">
        <f t="shared" si="20"/>
        <v>90359.96786321321</v>
      </c>
      <c r="M94" s="39">
        <f t="shared" si="16"/>
        <v>53900</v>
      </c>
      <c r="N94" s="39">
        <f t="shared" si="21"/>
        <v>217220.70924165612</v>
      </c>
      <c r="O94" s="47"/>
    </row>
    <row r="95" spans="1:15" ht="12.75">
      <c r="A95" s="27">
        <f t="shared" si="17"/>
        <v>78</v>
      </c>
      <c r="B95" s="28">
        <f t="shared" si="11"/>
        <v>42186</v>
      </c>
      <c r="C95" s="34">
        <f t="shared" si="18"/>
        <v>180760.74137844288</v>
      </c>
      <c r="D95" s="34">
        <f t="shared" si="12"/>
        <v>1173.5060761456261</v>
      </c>
      <c r="E95" s="35"/>
      <c r="F95" s="34">
        <f t="shared" si="13"/>
        <v>1173.5060761456261</v>
      </c>
      <c r="G95" s="34">
        <f t="shared" si="14"/>
        <v>299.8291594831521</v>
      </c>
      <c r="H95" s="34">
        <f t="shared" si="19"/>
        <v>873.676916662474</v>
      </c>
      <c r="I95" s="34">
        <f t="shared" si="15"/>
        <v>180460.91221895974</v>
      </c>
      <c r="J95" s="37">
        <f>SUM(stint:H95)</f>
        <v>71994.38615831864</v>
      </c>
      <c r="K95" s="37">
        <f>SUM(stcap:G95)</f>
        <v>19539.08778104021</v>
      </c>
      <c r="L95" s="39">
        <f t="shared" si="20"/>
        <v>91533.47393935884</v>
      </c>
      <c r="M95" s="39">
        <f t="shared" si="16"/>
        <v>54600</v>
      </c>
      <c r="N95" s="39">
        <f t="shared" si="21"/>
        <v>217394.3861583186</v>
      </c>
      <c r="O95" s="47"/>
    </row>
    <row r="96" spans="1:15" ht="12.75">
      <c r="A96" s="27">
        <f t="shared" si="17"/>
        <v>79</v>
      </c>
      <c r="B96" s="28">
        <f t="shared" si="11"/>
        <v>42216</v>
      </c>
      <c r="C96" s="34">
        <f t="shared" si="18"/>
        <v>180460.91221895974</v>
      </c>
      <c r="D96" s="34">
        <f t="shared" si="12"/>
        <v>1173.5060761456261</v>
      </c>
      <c r="E96" s="35"/>
      <c r="F96" s="34">
        <f t="shared" si="13"/>
        <v>1173.5060761456261</v>
      </c>
      <c r="G96" s="34">
        <f t="shared" si="14"/>
        <v>301.27833375398734</v>
      </c>
      <c r="H96" s="34">
        <f t="shared" si="19"/>
        <v>872.2277423916388</v>
      </c>
      <c r="I96" s="34">
        <f t="shared" si="15"/>
        <v>180159.63388520575</v>
      </c>
      <c r="J96" s="37">
        <f>SUM(stint:H96)</f>
        <v>72866.61390071028</v>
      </c>
      <c r="K96" s="37">
        <f>SUM(stcap:G96)</f>
        <v>19840.366114794197</v>
      </c>
      <c r="L96" s="39">
        <f t="shared" si="20"/>
        <v>92706.98001550446</v>
      </c>
      <c r="M96" s="39">
        <f t="shared" si="16"/>
        <v>55300</v>
      </c>
      <c r="N96" s="39">
        <f t="shared" si="21"/>
        <v>217566.61390071025</v>
      </c>
      <c r="O96" s="47"/>
    </row>
    <row r="97" spans="1:15" ht="12.75">
      <c r="A97" s="27">
        <f t="shared" si="17"/>
        <v>80</v>
      </c>
      <c r="B97" s="28">
        <f t="shared" si="11"/>
        <v>42247</v>
      </c>
      <c r="C97" s="34">
        <f t="shared" si="18"/>
        <v>180159.63388520575</v>
      </c>
      <c r="D97" s="34">
        <f t="shared" si="12"/>
        <v>1173.5060761456261</v>
      </c>
      <c r="E97" s="35"/>
      <c r="F97" s="34">
        <f t="shared" si="13"/>
        <v>1173.5060761456261</v>
      </c>
      <c r="G97" s="34">
        <f t="shared" si="14"/>
        <v>302.73451236713163</v>
      </c>
      <c r="H97" s="34">
        <f t="shared" si="19"/>
        <v>870.7715637784945</v>
      </c>
      <c r="I97" s="34">
        <f t="shared" si="15"/>
        <v>179856.8993728386</v>
      </c>
      <c r="J97" s="37">
        <f>SUM(stint:H97)</f>
        <v>73737.38546448878</v>
      </c>
      <c r="K97" s="37">
        <f>SUM(stcap:G97)</f>
        <v>20143.10062716133</v>
      </c>
      <c r="L97" s="39">
        <f t="shared" si="20"/>
        <v>93880.4860916501</v>
      </c>
      <c r="M97" s="39">
        <f t="shared" si="16"/>
        <v>56000</v>
      </c>
      <c r="N97" s="39">
        <f t="shared" si="21"/>
        <v>217737.3854644887</v>
      </c>
      <c r="O97" s="47"/>
    </row>
    <row r="98" spans="1:15" ht="12.75">
      <c r="A98" s="27">
        <f t="shared" si="17"/>
        <v>81</v>
      </c>
      <c r="B98" s="28">
        <f t="shared" si="11"/>
        <v>42278</v>
      </c>
      <c r="C98" s="34">
        <f t="shared" si="18"/>
        <v>179856.8993728386</v>
      </c>
      <c r="D98" s="34">
        <f t="shared" si="12"/>
        <v>1173.5060761456261</v>
      </c>
      <c r="E98" s="35"/>
      <c r="F98" s="34">
        <f t="shared" si="13"/>
        <v>1173.5060761456261</v>
      </c>
      <c r="G98" s="34">
        <f t="shared" si="14"/>
        <v>304.19772917690614</v>
      </c>
      <c r="H98" s="34">
        <f t="shared" si="19"/>
        <v>869.30834696872</v>
      </c>
      <c r="I98" s="34">
        <f t="shared" si="15"/>
        <v>179552.7016436617</v>
      </c>
      <c r="J98" s="37">
        <f>SUM(stint:H98)</f>
        <v>74606.6938114575</v>
      </c>
      <c r="K98" s="37">
        <f>SUM(stcap:G98)</f>
        <v>20447.298356338237</v>
      </c>
      <c r="L98" s="39">
        <f t="shared" si="20"/>
        <v>95053.99216779575</v>
      </c>
      <c r="M98" s="39">
        <f t="shared" si="16"/>
        <v>56700</v>
      </c>
      <c r="N98" s="39">
        <f t="shared" si="21"/>
        <v>217906.6938114575</v>
      </c>
      <c r="O98" s="47"/>
    </row>
    <row r="99" spans="1:15" ht="12.75">
      <c r="A99" s="27">
        <f t="shared" si="17"/>
        <v>82</v>
      </c>
      <c r="B99" s="28">
        <f t="shared" si="11"/>
        <v>42308</v>
      </c>
      <c r="C99" s="34">
        <f t="shared" si="18"/>
        <v>179552.7016436617</v>
      </c>
      <c r="D99" s="34">
        <f t="shared" si="12"/>
        <v>1173.5060761456261</v>
      </c>
      <c r="E99" s="35"/>
      <c r="F99" s="34">
        <f t="shared" si="13"/>
        <v>1173.5060761456261</v>
      </c>
      <c r="G99" s="34">
        <f t="shared" si="14"/>
        <v>305.66801820126113</v>
      </c>
      <c r="H99" s="34">
        <f t="shared" si="19"/>
        <v>867.838057944365</v>
      </c>
      <c r="I99" s="34">
        <f t="shared" si="15"/>
        <v>179247.03362546046</v>
      </c>
      <c r="J99" s="37">
        <f>SUM(stint:H99)</f>
        <v>75474.53186940186</v>
      </c>
      <c r="K99" s="37">
        <f>SUM(stcap:G99)</f>
        <v>20752.966374539497</v>
      </c>
      <c r="L99" s="39">
        <f t="shared" si="20"/>
        <v>96227.49824394136</v>
      </c>
      <c r="M99" s="39">
        <f t="shared" si="16"/>
        <v>57400</v>
      </c>
      <c r="N99" s="39">
        <f t="shared" si="21"/>
        <v>218074.5318694018</v>
      </c>
      <c r="O99" s="47"/>
    </row>
    <row r="100" spans="1:15" ht="12.75">
      <c r="A100" s="27">
        <f t="shared" si="17"/>
        <v>83</v>
      </c>
      <c r="B100" s="28">
        <f t="shared" si="11"/>
        <v>42339</v>
      </c>
      <c r="C100" s="34">
        <f t="shared" si="18"/>
        <v>179247.03362546046</v>
      </c>
      <c r="D100" s="34">
        <f t="shared" si="12"/>
        <v>1173.5060761456261</v>
      </c>
      <c r="E100" s="35"/>
      <c r="F100" s="34">
        <f t="shared" si="13"/>
        <v>1173.5060761456261</v>
      </c>
      <c r="G100" s="34">
        <f t="shared" si="14"/>
        <v>307.14541362256716</v>
      </c>
      <c r="H100" s="34">
        <f t="shared" si="19"/>
        <v>866.360662523059</v>
      </c>
      <c r="I100" s="34">
        <f t="shared" si="15"/>
        <v>178939.88821183788</v>
      </c>
      <c r="J100" s="37">
        <f>SUM(stint:H100)</f>
        <v>76340.89253192492</v>
      </c>
      <c r="K100" s="37">
        <f>SUM(stcap:G100)</f>
        <v>21060.111788162063</v>
      </c>
      <c r="L100" s="39">
        <f t="shared" si="20"/>
        <v>97401.00432008698</v>
      </c>
      <c r="M100" s="39">
        <f t="shared" si="16"/>
        <v>58100</v>
      </c>
      <c r="N100" s="39">
        <f t="shared" si="21"/>
        <v>218240.89253192488</v>
      </c>
      <c r="O100" s="47"/>
    </row>
    <row r="101" spans="1:15" ht="12.75">
      <c r="A101" s="27">
        <f t="shared" si="17"/>
        <v>84</v>
      </c>
      <c r="B101" s="28">
        <f t="shared" si="11"/>
        <v>42369</v>
      </c>
      <c r="C101" s="34">
        <f t="shared" si="18"/>
        <v>178939.88821183788</v>
      </c>
      <c r="D101" s="34">
        <f t="shared" si="12"/>
        <v>1173.5060761456261</v>
      </c>
      <c r="E101" s="35"/>
      <c r="F101" s="34">
        <f t="shared" si="13"/>
        <v>1173.5060761456261</v>
      </c>
      <c r="G101" s="34">
        <f t="shared" si="14"/>
        <v>308.6299497884097</v>
      </c>
      <c r="H101" s="34">
        <f t="shared" si="19"/>
        <v>864.8761263572164</v>
      </c>
      <c r="I101" s="34">
        <f t="shared" si="15"/>
        <v>178631.25826204946</v>
      </c>
      <c r="J101" s="37">
        <f>SUM(stint:H101)</f>
        <v>77205.76865828215</v>
      </c>
      <c r="K101" s="37">
        <f>SUM(stcap:G101)</f>
        <v>21368.741737950473</v>
      </c>
      <c r="L101" s="39">
        <f t="shared" si="20"/>
        <v>98574.51039623262</v>
      </c>
      <c r="M101" s="39">
        <f t="shared" si="16"/>
        <v>58800</v>
      </c>
      <c r="N101" s="39">
        <f t="shared" si="21"/>
        <v>218405.76865828212</v>
      </c>
      <c r="O101" s="47"/>
    </row>
    <row r="102" spans="1:15" ht="12.75">
      <c r="A102" s="27">
        <f t="shared" si="17"/>
        <v>85</v>
      </c>
      <c r="B102" s="28">
        <f t="shared" si="11"/>
        <v>42400</v>
      </c>
      <c r="C102" s="34">
        <f t="shared" si="18"/>
        <v>178631.25826204946</v>
      </c>
      <c r="D102" s="34">
        <f t="shared" si="12"/>
        <v>1173.5060761456261</v>
      </c>
      <c r="E102" s="35"/>
      <c r="F102" s="34">
        <f t="shared" si="13"/>
        <v>1173.5060761456261</v>
      </c>
      <c r="G102" s="34">
        <f t="shared" si="14"/>
        <v>310.12166121238704</v>
      </c>
      <c r="H102" s="34">
        <f t="shared" si="19"/>
        <v>863.3844149332391</v>
      </c>
      <c r="I102" s="34">
        <f t="shared" si="15"/>
        <v>178321.13660083708</v>
      </c>
      <c r="J102" s="37">
        <f>SUM(stint:H102)</f>
        <v>78069.15307321539</v>
      </c>
      <c r="K102" s="37">
        <f>SUM(stcap:G102)</f>
        <v>21678.86339916286</v>
      </c>
      <c r="L102" s="39">
        <f t="shared" si="20"/>
        <v>99748.01647237825</v>
      </c>
      <c r="M102" s="39">
        <f t="shared" si="16"/>
        <v>59500</v>
      </c>
      <c r="N102" s="39">
        <f t="shared" si="21"/>
        <v>218569.15307321533</v>
      </c>
      <c r="O102" s="47"/>
    </row>
    <row r="103" spans="1:15" ht="12.75">
      <c r="A103" s="27">
        <f t="shared" si="17"/>
        <v>86</v>
      </c>
      <c r="B103" s="28">
        <f t="shared" si="11"/>
        <v>42431</v>
      </c>
      <c r="C103" s="34">
        <f t="shared" si="18"/>
        <v>178321.13660083708</v>
      </c>
      <c r="D103" s="34">
        <f t="shared" si="12"/>
        <v>1173.5060761456261</v>
      </c>
      <c r="E103" s="35"/>
      <c r="F103" s="34">
        <f t="shared" si="13"/>
        <v>1173.5060761456261</v>
      </c>
      <c r="G103" s="34">
        <f t="shared" si="14"/>
        <v>311.62058257491356</v>
      </c>
      <c r="H103" s="34">
        <f t="shared" si="19"/>
        <v>861.8854935707126</v>
      </c>
      <c r="I103" s="34">
        <f t="shared" si="15"/>
        <v>178009.51601826216</v>
      </c>
      <c r="J103" s="37">
        <f>SUM(stint:H103)</f>
        <v>78931.0385667861</v>
      </c>
      <c r="K103" s="37">
        <f>SUM(stcap:G103)</f>
        <v>21990.483981737772</v>
      </c>
      <c r="L103" s="39">
        <f t="shared" si="20"/>
        <v>100921.52254852388</v>
      </c>
      <c r="M103" s="39">
        <f t="shared" si="16"/>
        <v>60200</v>
      </c>
      <c r="N103" s="39">
        <f t="shared" si="21"/>
        <v>218731.03856678604</v>
      </c>
      <c r="O103" s="47"/>
    </row>
    <row r="104" spans="1:15" ht="12.75">
      <c r="A104" s="27">
        <f t="shared" si="17"/>
        <v>87</v>
      </c>
      <c r="B104" s="28">
        <f t="shared" si="11"/>
        <v>42460</v>
      </c>
      <c r="C104" s="34">
        <f t="shared" si="18"/>
        <v>178009.51601826216</v>
      </c>
      <c r="D104" s="34">
        <f t="shared" si="12"/>
        <v>1173.5060761456261</v>
      </c>
      <c r="E104" s="35"/>
      <c r="F104" s="34">
        <f t="shared" si="13"/>
        <v>1173.5060761456261</v>
      </c>
      <c r="G104" s="34">
        <f t="shared" si="14"/>
        <v>313.1267487240257</v>
      </c>
      <c r="H104" s="34">
        <f t="shared" si="19"/>
        <v>860.3793274216005</v>
      </c>
      <c r="I104" s="34">
        <f t="shared" si="15"/>
        <v>177696.38926953814</v>
      </c>
      <c r="J104" s="37">
        <f>SUM(stint:H104)</f>
        <v>79791.4178942077</v>
      </c>
      <c r="K104" s="37">
        <f>SUM(stcap:G104)</f>
        <v>22303.610730461798</v>
      </c>
      <c r="L104" s="39">
        <f t="shared" si="20"/>
        <v>102095.0286246695</v>
      </c>
      <c r="M104" s="39">
        <f t="shared" si="16"/>
        <v>60900</v>
      </c>
      <c r="N104" s="39">
        <f t="shared" si="21"/>
        <v>218891.41789420764</v>
      </c>
      <c r="O104" s="47"/>
    </row>
    <row r="105" spans="1:15" ht="12.75">
      <c r="A105" s="27">
        <f t="shared" si="17"/>
        <v>88</v>
      </c>
      <c r="B105" s="28">
        <f t="shared" si="11"/>
        <v>42491</v>
      </c>
      <c r="C105" s="34">
        <f t="shared" si="18"/>
        <v>177696.38926953814</v>
      </c>
      <c r="D105" s="34">
        <f t="shared" si="12"/>
        <v>1173.5060761456261</v>
      </c>
      <c r="E105" s="35"/>
      <c r="F105" s="34">
        <f t="shared" si="13"/>
        <v>1173.5060761456261</v>
      </c>
      <c r="G105" s="34">
        <f t="shared" si="14"/>
        <v>314.64019467619175</v>
      </c>
      <c r="H105" s="34">
        <f t="shared" si="19"/>
        <v>858.8658814694344</v>
      </c>
      <c r="I105" s="34">
        <f t="shared" si="15"/>
        <v>177381.74907486193</v>
      </c>
      <c r="J105" s="37">
        <f>SUM(stint:H105)</f>
        <v>80650.28377567713</v>
      </c>
      <c r="K105" s="37">
        <f>SUM(stcap:G105)</f>
        <v>22618.25092513799</v>
      </c>
      <c r="L105" s="39">
        <f t="shared" si="20"/>
        <v>103268.53470081513</v>
      </c>
      <c r="M105" s="39">
        <f t="shared" si="16"/>
        <v>61600</v>
      </c>
      <c r="N105" s="39">
        <f t="shared" si="21"/>
        <v>219050.2837756771</v>
      </c>
      <c r="O105" s="47"/>
    </row>
    <row r="106" spans="1:15" ht="12.75">
      <c r="A106" s="27">
        <f t="shared" si="17"/>
        <v>89</v>
      </c>
      <c r="B106" s="28">
        <f t="shared" si="11"/>
        <v>42521</v>
      </c>
      <c r="C106" s="34">
        <f t="shared" si="18"/>
        <v>177381.74907486193</v>
      </c>
      <c r="D106" s="34">
        <f t="shared" si="12"/>
        <v>1173.5060761456261</v>
      </c>
      <c r="E106" s="35"/>
      <c r="F106" s="34">
        <f t="shared" si="13"/>
        <v>1173.5060761456261</v>
      </c>
      <c r="G106" s="34">
        <f t="shared" si="14"/>
        <v>316.16095561712666</v>
      </c>
      <c r="H106" s="34">
        <f t="shared" si="19"/>
        <v>857.3451205284995</v>
      </c>
      <c r="I106" s="34">
        <f t="shared" si="15"/>
        <v>177065.5881192448</v>
      </c>
      <c r="J106" s="37">
        <f>SUM(stint:H106)</f>
        <v>81507.62889620563</v>
      </c>
      <c r="K106" s="37">
        <f>SUM(stcap:G106)</f>
        <v>22934.411880755117</v>
      </c>
      <c r="L106" s="39">
        <f t="shared" si="20"/>
        <v>104442.04077696074</v>
      </c>
      <c r="M106" s="39">
        <f t="shared" si="16"/>
        <v>62300</v>
      </c>
      <c r="N106" s="39">
        <f t="shared" si="21"/>
        <v>219207.62889620557</v>
      </c>
      <c r="O106" s="47"/>
    </row>
    <row r="107" spans="1:15" ht="12.75">
      <c r="A107" s="27">
        <f t="shared" si="17"/>
        <v>90</v>
      </c>
      <c r="B107" s="28">
        <f t="shared" si="11"/>
        <v>42552</v>
      </c>
      <c r="C107" s="34">
        <f t="shared" si="18"/>
        <v>177065.5881192448</v>
      </c>
      <c r="D107" s="34">
        <f t="shared" si="12"/>
        <v>1173.5060761456261</v>
      </c>
      <c r="E107" s="35"/>
      <c r="F107" s="34">
        <f t="shared" si="13"/>
        <v>1173.5060761456261</v>
      </c>
      <c r="G107" s="34">
        <f t="shared" si="14"/>
        <v>317.6890669026094</v>
      </c>
      <c r="H107" s="34">
        <f t="shared" si="19"/>
        <v>855.8170092430167</v>
      </c>
      <c r="I107" s="34">
        <f t="shared" si="15"/>
        <v>176747.8990523422</v>
      </c>
      <c r="J107" s="37">
        <f>SUM(stint:H107)</f>
        <v>82363.44590544865</v>
      </c>
      <c r="K107" s="37">
        <f>SUM(stcap:G107)</f>
        <v>23252.100947657727</v>
      </c>
      <c r="L107" s="39">
        <f t="shared" si="20"/>
        <v>105615.54685310638</v>
      </c>
      <c r="M107" s="39">
        <f t="shared" si="16"/>
        <v>63000</v>
      </c>
      <c r="N107" s="39">
        <f t="shared" si="21"/>
        <v>219363.44590544858</v>
      </c>
      <c r="O107" s="47"/>
    </row>
    <row r="108" spans="1:15" ht="12.75">
      <c r="A108" s="27">
        <f t="shared" si="17"/>
        <v>91</v>
      </c>
      <c r="B108" s="28">
        <f t="shared" si="11"/>
        <v>42582</v>
      </c>
      <c r="C108" s="34">
        <f t="shared" si="18"/>
        <v>176747.8990523422</v>
      </c>
      <c r="D108" s="34">
        <f t="shared" si="12"/>
        <v>1173.5060761456261</v>
      </c>
      <c r="E108" s="35"/>
      <c r="F108" s="34">
        <f t="shared" si="13"/>
        <v>1173.5060761456261</v>
      </c>
      <c r="G108" s="34">
        <f t="shared" si="14"/>
        <v>319.2245640593055</v>
      </c>
      <c r="H108" s="34">
        <f t="shared" si="19"/>
        <v>854.2815120863206</v>
      </c>
      <c r="I108" s="34">
        <f t="shared" si="15"/>
        <v>176428.67448828288</v>
      </c>
      <c r="J108" s="37">
        <f>SUM(stint:H108)</f>
        <v>83217.72741753497</v>
      </c>
      <c r="K108" s="37">
        <f>SUM(stcap:G108)</f>
        <v>23571.325511717034</v>
      </c>
      <c r="L108" s="39">
        <f t="shared" si="20"/>
        <v>106789.05292925201</v>
      </c>
      <c r="M108" s="39">
        <f t="shared" si="16"/>
        <v>63700</v>
      </c>
      <c r="N108" s="39">
        <f t="shared" si="21"/>
        <v>219517.72741753492</v>
      </c>
      <c r="O108" s="47"/>
    </row>
    <row r="109" spans="1:15" ht="12.75">
      <c r="A109" s="27">
        <f t="shared" si="17"/>
        <v>92</v>
      </c>
      <c r="B109" s="28">
        <f t="shared" si="11"/>
        <v>42613</v>
      </c>
      <c r="C109" s="34">
        <f t="shared" si="18"/>
        <v>176428.67448828288</v>
      </c>
      <c r="D109" s="34">
        <f t="shared" si="12"/>
        <v>1173.5060761456261</v>
      </c>
      <c r="E109" s="35"/>
      <c r="F109" s="34">
        <f t="shared" si="13"/>
        <v>1173.5060761456261</v>
      </c>
      <c r="G109" s="34">
        <f t="shared" si="14"/>
        <v>320.76748278559216</v>
      </c>
      <c r="H109" s="34">
        <f t="shared" si="19"/>
        <v>852.738593360034</v>
      </c>
      <c r="I109" s="34">
        <f t="shared" si="15"/>
        <v>176107.90700549728</v>
      </c>
      <c r="J109" s="37">
        <f>SUM(stint:H109)</f>
        <v>84070.466010895</v>
      </c>
      <c r="K109" s="37">
        <f>SUM(stcap:G109)</f>
        <v>23892.092994502626</v>
      </c>
      <c r="L109" s="39">
        <f t="shared" si="20"/>
        <v>107962.55900539763</v>
      </c>
      <c r="M109" s="39">
        <f t="shared" si="16"/>
        <v>64400</v>
      </c>
      <c r="N109" s="39">
        <f t="shared" si="21"/>
        <v>219670.46601089492</v>
      </c>
      <c r="O109" s="47"/>
    </row>
    <row r="110" spans="1:15" ht="12.75">
      <c r="A110" s="27">
        <f t="shared" si="17"/>
        <v>93</v>
      </c>
      <c r="B110" s="28">
        <f t="shared" si="11"/>
        <v>42644</v>
      </c>
      <c r="C110" s="34">
        <f t="shared" si="18"/>
        <v>176107.90700549728</v>
      </c>
      <c r="D110" s="34">
        <f t="shared" si="12"/>
        <v>1173.5060761456261</v>
      </c>
      <c r="E110" s="35"/>
      <c r="F110" s="34">
        <f t="shared" si="13"/>
        <v>1173.5060761456261</v>
      </c>
      <c r="G110" s="34">
        <f t="shared" si="14"/>
        <v>322.3178589523892</v>
      </c>
      <c r="H110" s="34">
        <f t="shared" si="19"/>
        <v>851.1882171932369</v>
      </c>
      <c r="I110" s="34">
        <f t="shared" si="15"/>
        <v>175785.5891465449</v>
      </c>
      <c r="J110" s="37">
        <f>SUM(stint:H110)</f>
        <v>84921.65422808824</v>
      </c>
      <c r="K110" s="37">
        <f>SUM(stcap:G110)</f>
        <v>24214.410853455014</v>
      </c>
      <c r="L110" s="39">
        <f t="shared" si="20"/>
        <v>109136.06508154326</v>
      </c>
      <c r="M110" s="39">
        <f t="shared" si="16"/>
        <v>65100</v>
      </c>
      <c r="N110" s="39">
        <f t="shared" si="21"/>
        <v>219821.65422808815</v>
      </c>
      <c r="O110" s="47"/>
    </row>
    <row r="111" spans="1:15" ht="12.75">
      <c r="A111" s="27">
        <f t="shared" si="17"/>
        <v>94</v>
      </c>
      <c r="B111" s="28">
        <f t="shared" si="11"/>
        <v>42674</v>
      </c>
      <c r="C111" s="34">
        <f t="shared" si="18"/>
        <v>175785.5891465449</v>
      </c>
      <c r="D111" s="34">
        <f t="shared" si="12"/>
        <v>1173.5060761456261</v>
      </c>
      <c r="E111" s="35"/>
      <c r="F111" s="34">
        <f t="shared" si="13"/>
        <v>1173.5060761456261</v>
      </c>
      <c r="G111" s="34">
        <f t="shared" si="14"/>
        <v>323.87572860399234</v>
      </c>
      <c r="H111" s="34">
        <f t="shared" si="19"/>
        <v>849.6303475416338</v>
      </c>
      <c r="I111" s="34">
        <f t="shared" si="15"/>
        <v>175461.7134179409</v>
      </c>
      <c r="J111" s="37">
        <f>SUM(stint:H111)</f>
        <v>85771.28457562988</v>
      </c>
      <c r="K111" s="37">
        <f>SUM(stcap:G111)</f>
        <v>24538.286582059005</v>
      </c>
      <c r="L111" s="39">
        <f t="shared" si="20"/>
        <v>110309.57115768889</v>
      </c>
      <c r="M111" s="39">
        <f t="shared" si="16"/>
        <v>65800</v>
      </c>
      <c r="N111" s="39">
        <f t="shared" si="21"/>
        <v>219971.28457562975</v>
      </c>
      <c r="O111" s="47"/>
    </row>
    <row r="112" spans="1:15" ht="12.75">
      <c r="A112" s="27">
        <f t="shared" si="17"/>
        <v>95</v>
      </c>
      <c r="B112" s="28">
        <f t="shared" si="11"/>
        <v>42705</v>
      </c>
      <c r="C112" s="34">
        <f t="shared" si="18"/>
        <v>175461.7134179409</v>
      </c>
      <c r="D112" s="34">
        <f t="shared" si="12"/>
        <v>1173.5060761456261</v>
      </c>
      <c r="E112" s="35"/>
      <c r="F112" s="34">
        <f t="shared" si="13"/>
        <v>1173.5060761456261</v>
      </c>
      <c r="G112" s="34">
        <f t="shared" si="14"/>
        <v>325.4411279589118</v>
      </c>
      <c r="H112" s="34">
        <f t="shared" si="19"/>
        <v>848.0649481867143</v>
      </c>
      <c r="I112" s="34">
        <f t="shared" si="15"/>
        <v>175136.27228998198</v>
      </c>
      <c r="J112" s="37">
        <f>SUM(stint:H112)</f>
        <v>86619.34952381659</v>
      </c>
      <c r="K112" s="37">
        <f>SUM(stcap:G112)</f>
        <v>24863.727710017916</v>
      </c>
      <c r="L112" s="39">
        <f t="shared" si="20"/>
        <v>111483.07723383451</v>
      </c>
      <c r="M112" s="39">
        <f t="shared" si="16"/>
        <v>66500</v>
      </c>
      <c r="N112" s="39">
        <f t="shared" si="21"/>
        <v>220119.3495238165</v>
      </c>
      <c r="O112" s="47"/>
    </row>
    <row r="113" spans="1:15" ht="12.75">
      <c r="A113" s="27">
        <f t="shared" si="17"/>
        <v>96</v>
      </c>
      <c r="B113" s="28">
        <f t="shared" si="11"/>
        <v>42735</v>
      </c>
      <c r="C113" s="34">
        <f t="shared" si="18"/>
        <v>175136.27228998198</v>
      </c>
      <c r="D113" s="34">
        <f t="shared" si="12"/>
        <v>1173.5060761456261</v>
      </c>
      <c r="E113" s="35"/>
      <c r="F113" s="34">
        <f t="shared" si="13"/>
        <v>1173.5060761456261</v>
      </c>
      <c r="G113" s="34">
        <f t="shared" si="14"/>
        <v>327.01409341071314</v>
      </c>
      <c r="H113" s="34">
        <f t="shared" si="19"/>
        <v>846.491982734913</v>
      </c>
      <c r="I113" s="34">
        <f t="shared" si="15"/>
        <v>174809.25819657126</v>
      </c>
      <c r="J113" s="37">
        <f>SUM(stint:H113)</f>
        <v>87465.8415065515</v>
      </c>
      <c r="K113" s="37">
        <f>SUM(stcap:G113)</f>
        <v>25190.74180342863</v>
      </c>
      <c r="L113" s="39">
        <f t="shared" si="20"/>
        <v>112656.58330998014</v>
      </c>
      <c r="M113" s="39">
        <f t="shared" si="16"/>
        <v>67200</v>
      </c>
      <c r="N113" s="39">
        <f t="shared" si="21"/>
        <v>220265.84150655137</v>
      </c>
      <c r="O113" s="47"/>
    </row>
    <row r="114" spans="1:15" ht="12.75">
      <c r="A114" s="27">
        <f t="shared" si="17"/>
        <v>97</v>
      </c>
      <c r="B114" s="28">
        <f t="shared" si="11"/>
        <v>42766</v>
      </c>
      <c r="C114" s="34">
        <f t="shared" si="18"/>
        <v>174809.25819657126</v>
      </c>
      <c r="D114" s="34">
        <f t="shared" si="12"/>
        <v>1173.5060761456261</v>
      </c>
      <c r="E114" s="35"/>
      <c r="F114" s="34">
        <f t="shared" si="13"/>
        <v>1173.5060761456261</v>
      </c>
      <c r="G114" s="34">
        <f t="shared" si="14"/>
        <v>328.594661528865</v>
      </c>
      <c r="H114" s="34">
        <f t="shared" si="19"/>
        <v>844.9114146167611</v>
      </c>
      <c r="I114" s="34">
        <f t="shared" si="15"/>
        <v>174480.6635350424</v>
      </c>
      <c r="J114" s="37">
        <f>SUM(stint:H114)</f>
        <v>88310.75292116826</v>
      </c>
      <c r="K114" s="37">
        <f>SUM(stcap:G114)</f>
        <v>25519.336464957498</v>
      </c>
      <c r="L114" s="39">
        <f t="shared" si="20"/>
        <v>113830.08938612575</v>
      </c>
      <c r="M114" s="39">
        <f t="shared" si="16"/>
        <v>67900</v>
      </c>
      <c r="N114" s="39">
        <f t="shared" si="21"/>
        <v>220410.75292116817</v>
      </c>
      <c r="O114" s="47"/>
    </row>
    <row r="115" spans="1:15" ht="12.75">
      <c r="A115" s="27">
        <f t="shared" si="17"/>
        <v>98</v>
      </c>
      <c r="B115" s="28">
        <f t="shared" si="11"/>
        <v>42797</v>
      </c>
      <c r="C115" s="34">
        <f t="shared" si="18"/>
        <v>174480.6635350424</v>
      </c>
      <c r="D115" s="34">
        <f t="shared" si="12"/>
        <v>1173.5060761456261</v>
      </c>
      <c r="E115" s="35"/>
      <c r="F115" s="34">
        <f t="shared" si="13"/>
        <v>1173.5060761456261</v>
      </c>
      <c r="G115" s="34">
        <f t="shared" si="14"/>
        <v>330.1828690595879</v>
      </c>
      <c r="H115" s="34">
        <f t="shared" si="19"/>
        <v>843.3232070860382</v>
      </c>
      <c r="I115" s="34">
        <f t="shared" si="15"/>
        <v>174150.48066598282</v>
      </c>
      <c r="J115" s="37">
        <f>SUM(stint:H115)</f>
        <v>89154.0761282543</v>
      </c>
      <c r="K115" s="37">
        <f>SUM(stcap:G115)</f>
        <v>25849.519334017084</v>
      </c>
      <c r="L115" s="39">
        <f t="shared" si="20"/>
        <v>115003.59546227138</v>
      </c>
      <c r="M115" s="39">
        <f t="shared" si="16"/>
        <v>68600</v>
      </c>
      <c r="N115" s="39">
        <f t="shared" si="21"/>
        <v>220554.07612825418</v>
      </c>
      <c r="O115" s="47"/>
    </row>
    <row r="116" spans="1:15" ht="12.75">
      <c r="A116" s="27">
        <f t="shared" si="17"/>
        <v>99</v>
      </c>
      <c r="B116" s="28">
        <f t="shared" si="11"/>
        <v>42825</v>
      </c>
      <c r="C116" s="34">
        <f t="shared" si="18"/>
        <v>174150.48066598282</v>
      </c>
      <c r="D116" s="34">
        <f t="shared" si="12"/>
        <v>1173.5060761456261</v>
      </c>
      <c r="E116" s="35"/>
      <c r="F116" s="34">
        <f t="shared" si="13"/>
        <v>1173.5060761456261</v>
      </c>
      <c r="G116" s="34">
        <f t="shared" si="14"/>
        <v>331.7787529267092</v>
      </c>
      <c r="H116" s="34">
        <f t="shared" si="19"/>
        <v>841.7273232189169</v>
      </c>
      <c r="I116" s="34">
        <f t="shared" si="15"/>
        <v>173818.7019130561</v>
      </c>
      <c r="J116" s="37">
        <f>SUM(stint:H116)</f>
        <v>89995.80345147321</v>
      </c>
      <c r="K116" s="37">
        <f>SUM(stcap:G116)</f>
        <v>26181.298086943792</v>
      </c>
      <c r="L116" s="39">
        <f t="shared" si="20"/>
        <v>116177.101538417</v>
      </c>
      <c r="M116" s="39">
        <f t="shared" si="16"/>
        <v>69300</v>
      </c>
      <c r="N116" s="39">
        <f t="shared" si="21"/>
        <v>220695.80345147313</v>
      </c>
      <c r="O116" s="47"/>
    </row>
    <row r="117" spans="1:15" ht="12.75">
      <c r="A117" s="27">
        <f t="shared" si="17"/>
        <v>100</v>
      </c>
      <c r="B117" s="28">
        <f t="shared" si="11"/>
        <v>42856</v>
      </c>
      <c r="C117" s="34">
        <f t="shared" si="18"/>
        <v>173818.7019130561</v>
      </c>
      <c r="D117" s="34">
        <f t="shared" si="12"/>
        <v>1173.5060761456261</v>
      </c>
      <c r="E117" s="35"/>
      <c r="F117" s="34">
        <f t="shared" si="13"/>
        <v>1173.5060761456261</v>
      </c>
      <c r="G117" s="34">
        <f t="shared" si="14"/>
        <v>333.3823502325216</v>
      </c>
      <c r="H117" s="34">
        <f t="shared" si="19"/>
        <v>840.1237259131045</v>
      </c>
      <c r="I117" s="34">
        <f t="shared" si="15"/>
        <v>173485.3195628236</v>
      </c>
      <c r="J117" s="37">
        <f>SUM(stint:H117)</f>
        <v>90835.92717738631</v>
      </c>
      <c r="K117" s="37">
        <f>SUM(stcap:G117)</f>
        <v>26514.680437176314</v>
      </c>
      <c r="L117" s="39">
        <f t="shared" si="20"/>
        <v>117350.60761456263</v>
      </c>
      <c r="M117" s="39">
        <f t="shared" si="16"/>
        <v>70000</v>
      </c>
      <c r="N117" s="39">
        <f t="shared" si="21"/>
        <v>220835.92717738624</v>
      </c>
      <c r="O117" s="47"/>
    </row>
    <row r="118" spans="1:15" ht="12.75">
      <c r="A118" s="27">
        <f t="shared" si="17"/>
        <v>101</v>
      </c>
      <c r="B118" s="28">
        <f t="shared" si="11"/>
        <v>42886</v>
      </c>
      <c r="C118" s="34">
        <f t="shared" si="18"/>
        <v>173485.3195628236</v>
      </c>
      <c r="D118" s="34">
        <f t="shared" si="12"/>
        <v>1173.5060761456261</v>
      </c>
      <c r="E118" s="35"/>
      <c r="F118" s="34">
        <f t="shared" si="13"/>
        <v>1173.5060761456261</v>
      </c>
      <c r="G118" s="34">
        <f t="shared" si="14"/>
        <v>334.9936982586454</v>
      </c>
      <c r="H118" s="34">
        <f t="shared" si="19"/>
        <v>838.5123778869807</v>
      </c>
      <c r="I118" s="34">
        <f t="shared" si="15"/>
        <v>173150.32586456495</v>
      </c>
      <c r="J118" s="37">
        <f>SUM(stint:H118)</f>
        <v>91674.43955527329</v>
      </c>
      <c r="K118" s="37">
        <f>SUM(stcap:G118)</f>
        <v>26849.674135434958</v>
      </c>
      <c r="L118" s="39">
        <f t="shared" si="20"/>
        <v>118524.11369070824</v>
      </c>
      <c r="M118" s="39">
        <f t="shared" si="16"/>
        <v>70700</v>
      </c>
      <c r="N118" s="39">
        <f t="shared" si="21"/>
        <v>220974.43955527316</v>
      </c>
      <c r="O118" s="47"/>
    </row>
    <row r="119" spans="1:15" ht="12.75">
      <c r="A119" s="27">
        <f t="shared" si="17"/>
        <v>102</v>
      </c>
      <c r="B119" s="28">
        <f t="shared" si="11"/>
        <v>42917</v>
      </c>
      <c r="C119" s="34">
        <f t="shared" si="18"/>
        <v>173150.32586456495</v>
      </c>
      <c r="D119" s="34">
        <f t="shared" si="12"/>
        <v>1173.5060761456261</v>
      </c>
      <c r="E119" s="35"/>
      <c r="F119" s="34">
        <f t="shared" si="13"/>
        <v>1173.5060761456261</v>
      </c>
      <c r="G119" s="34">
        <f t="shared" si="14"/>
        <v>336.6128344668955</v>
      </c>
      <c r="H119" s="34">
        <f t="shared" si="19"/>
        <v>836.8932416787306</v>
      </c>
      <c r="I119" s="34">
        <f t="shared" si="15"/>
        <v>172813.71303009806</v>
      </c>
      <c r="J119" s="37">
        <f>SUM(stint:H119)</f>
        <v>92511.33279695202</v>
      </c>
      <c r="K119" s="37">
        <f>SUM(stcap:G119)</f>
        <v>27186.286969901852</v>
      </c>
      <c r="L119" s="39">
        <f t="shared" si="20"/>
        <v>119697.61976685387</v>
      </c>
      <c r="M119" s="39">
        <f t="shared" si="16"/>
        <v>71400</v>
      </c>
      <c r="N119" s="39">
        <f t="shared" si="21"/>
        <v>221111.33279695193</v>
      </c>
      <c r="O119" s="47"/>
    </row>
    <row r="120" spans="1:15" ht="12.75">
      <c r="A120" s="27">
        <f t="shared" si="17"/>
        <v>103</v>
      </c>
      <c r="B120" s="28">
        <f t="shared" si="11"/>
        <v>42947</v>
      </c>
      <c r="C120" s="34">
        <f t="shared" si="18"/>
        <v>172813.71303009806</v>
      </c>
      <c r="D120" s="34">
        <f t="shared" si="12"/>
        <v>1173.5060761456261</v>
      </c>
      <c r="E120" s="35"/>
      <c r="F120" s="34">
        <f t="shared" si="13"/>
        <v>1173.5060761456261</v>
      </c>
      <c r="G120" s="34">
        <f t="shared" si="14"/>
        <v>338.239796500152</v>
      </c>
      <c r="H120" s="34">
        <f t="shared" si="19"/>
        <v>835.2662796454741</v>
      </c>
      <c r="I120" s="34">
        <f t="shared" si="15"/>
        <v>172475.4732335979</v>
      </c>
      <c r="J120" s="37">
        <f>SUM(stint:H120)</f>
        <v>93346.59907659749</v>
      </c>
      <c r="K120" s="37">
        <f>SUM(stcap:G120)</f>
        <v>27524.526766402003</v>
      </c>
      <c r="L120" s="39">
        <f t="shared" si="20"/>
        <v>120871.12584299949</v>
      </c>
      <c r="M120" s="39">
        <f t="shared" si="16"/>
        <v>72100</v>
      </c>
      <c r="N120" s="39">
        <f t="shared" si="21"/>
        <v>221246.59907659737</v>
      </c>
      <c r="O120" s="47"/>
    </row>
    <row r="121" spans="1:15" ht="12.75">
      <c r="A121" s="27">
        <f t="shared" si="17"/>
        <v>104</v>
      </c>
      <c r="B121" s="28">
        <f t="shared" si="11"/>
        <v>42978</v>
      </c>
      <c r="C121" s="34">
        <f t="shared" si="18"/>
        <v>172475.4732335979</v>
      </c>
      <c r="D121" s="34">
        <f t="shared" si="12"/>
        <v>1173.5060761456261</v>
      </c>
      <c r="E121" s="35"/>
      <c r="F121" s="34">
        <f t="shared" si="13"/>
        <v>1173.5060761456261</v>
      </c>
      <c r="G121" s="34">
        <f t="shared" si="14"/>
        <v>339.87462218323617</v>
      </c>
      <c r="H121" s="34">
        <f t="shared" si="19"/>
        <v>833.63145396239</v>
      </c>
      <c r="I121" s="34">
        <f t="shared" si="15"/>
        <v>172135.59861141467</v>
      </c>
      <c r="J121" s="37">
        <f>SUM(stint:H121)</f>
        <v>94180.23053055987</v>
      </c>
      <c r="K121" s="37">
        <f>SUM(stcap:G121)</f>
        <v>27864.40138858524</v>
      </c>
      <c r="L121" s="39">
        <f t="shared" si="20"/>
        <v>122044.63191914512</v>
      </c>
      <c r="M121" s="39">
        <f t="shared" si="16"/>
        <v>72800</v>
      </c>
      <c r="N121" s="39">
        <f t="shared" si="21"/>
        <v>221380.23053055978</v>
      </c>
      <c r="O121" s="47"/>
    </row>
    <row r="122" spans="1:15" ht="12.75">
      <c r="A122" s="27">
        <f t="shared" si="17"/>
        <v>105</v>
      </c>
      <c r="B122" s="28">
        <f t="shared" si="11"/>
        <v>43009</v>
      </c>
      <c r="C122" s="34">
        <f t="shared" si="18"/>
        <v>172135.59861141467</v>
      </c>
      <c r="D122" s="34">
        <f t="shared" si="12"/>
        <v>1173.5060761456261</v>
      </c>
      <c r="E122" s="35"/>
      <c r="F122" s="34">
        <f t="shared" si="13"/>
        <v>1173.5060761456261</v>
      </c>
      <c r="G122" s="34">
        <f t="shared" si="14"/>
        <v>341.51734952378854</v>
      </c>
      <c r="H122" s="34">
        <f t="shared" si="19"/>
        <v>831.9887266218376</v>
      </c>
      <c r="I122" s="34">
        <f t="shared" si="15"/>
        <v>171794.08126189088</v>
      </c>
      <c r="J122" s="37">
        <f>SUM(stint:H122)</f>
        <v>95012.21925718171</v>
      </c>
      <c r="K122" s="37">
        <f>SUM(stcap:G122)</f>
        <v>28205.918738109027</v>
      </c>
      <c r="L122" s="39">
        <f t="shared" si="20"/>
        <v>123218.13799529074</v>
      </c>
      <c r="M122" s="39">
        <f t="shared" si="16"/>
        <v>73500</v>
      </c>
      <c r="N122" s="39">
        <f t="shared" si="21"/>
        <v>221512.21925718163</v>
      </c>
      <c r="O122" s="47"/>
    </row>
    <row r="123" spans="1:15" ht="12.75">
      <c r="A123" s="27">
        <f t="shared" si="17"/>
        <v>106</v>
      </c>
      <c r="B123" s="28">
        <f t="shared" si="11"/>
        <v>43039</v>
      </c>
      <c r="C123" s="34">
        <f t="shared" si="18"/>
        <v>171794.08126189088</v>
      </c>
      <c r="D123" s="34">
        <f t="shared" si="12"/>
        <v>1173.5060761456261</v>
      </c>
      <c r="E123" s="35"/>
      <c r="F123" s="34">
        <f t="shared" si="13"/>
        <v>1173.5060761456261</v>
      </c>
      <c r="G123" s="34">
        <f t="shared" si="14"/>
        <v>343.1680167131535</v>
      </c>
      <c r="H123" s="34">
        <f t="shared" si="19"/>
        <v>830.3380594324726</v>
      </c>
      <c r="I123" s="34">
        <f t="shared" si="15"/>
        <v>171450.91324517774</v>
      </c>
      <c r="J123" s="37">
        <f>SUM(stint:H123)</f>
        <v>95842.55731661418</v>
      </c>
      <c r="K123" s="37">
        <f>SUM(stcap:G123)</f>
        <v>28549.08675482218</v>
      </c>
      <c r="L123" s="39">
        <f t="shared" si="20"/>
        <v>124391.64407143637</v>
      </c>
      <c r="M123" s="39">
        <f t="shared" si="16"/>
        <v>74200</v>
      </c>
      <c r="N123" s="39">
        <f t="shared" si="21"/>
        <v>221642.55731661408</v>
      </c>
      <c r="O123" s="47"/>
    </row>
    <row r="124" spans="1:15" ht="12.75">
      <c r="A124" s="27">
        <f t="shared" si="17"/>
        <v>107</v>
      </c>
      <c r="B124" s="28">
        <f t="shared" si="11"/>
        <v>43070</v>
      </c>
      <c r="C124" s="34">
        <f t="shared" si="18"/>
        <v>171450.91324517774</v>
      </c>
      <c r="D124" s="34">
        <f t="shared" si="12"/>
        <v>1173.5060761456261</v>
      </c>
      <c r="E124" s="35"/>
      <c r="F124" s="34">
        <f t="shared" si="13"/>
        <v>1173.5060761456261</v>
      </c>
      <c r="G124" s="34">
        <f t="shared" si="14"/>
        <v>344.826662127267</v>
      </c>
      <c r="H124" s="34">
        <f t="shared" si="19"/>
        <v>828.6794140183591</v>
      </c>
      <c r="I124" s="34">
        <f t="shared" si="15"/>
        <v>171106.08658305046</v>
      </c>
      <c r="J124" s="37">
        <f>SUM(stint:H124)</f>
        <v>96671.23673063255</v>
      </c>
      <c r="K124" s="37">
        <f>SUM(stcap:G124)</f>
        <v>28893.913416949446</v>
      </c>
      <c r="L124" s="39">
        <f t="shared" si="20"/>
        <v>125565.150147582</v>
      </c>
      <c r="M124" s="39">
        <f t="shared" si="16"/>
        <v>74900</v>
      </c>
      <c r="N124" s="39">
        <f t="shared" si="21"/>
        <v>221771.2367306325</v>
      </c>
      <c r="O124" s="47"/>
    </row>
    <row r="125" spans="1:15" ht="12.75">
      <c r="A125" s="27">
        <f t="shared" si="17"/>
        <v>108</v>
      </c>
      <c r="B125" s="28">
        <f t="shared" si="11"/>
        <v>43100</v>
      </c>
      <c r="C125" s="34">
        <f t="shared" si="18"/>
        <v>171106.08658305046</v>
      </c>
      <c r="D125" s="34">
        <f t="shared" si="12"/>
        <v>1173.5060761456261</v>
      </c>
      <c r="E125" s="35"/>
      <c r="F125" s="34">
        <f t="shared" si="13"/>
        <v>1173.5060761456261</v>
      </c>
      <c r="G125" s="34">
        <f t="shared" si="14"/>
        <v>346.49332432754875</v>
      </c>
      <c r="H125" s="34">
        <f t="shared" si="19"/>
        <v>827.0127518180774</v>
      </c>
      <c r="I125" s="34">
        <f t="shared" si="15"/>
        <v>170759.59325872292</v>
      </c>
      <c r="J125" s="37">
        <f>SUM(stint:H125)</f>
        <v>97498.24948245063</v>
      </c>
      <c r="K125" s="37">
        <f>SUM(stcap:G125)</f>
        <v>29240.406741276995</v>
      </c>
      <c r="L125" s="39">
        <f t="shared" si="20"/>
        <v>126738.65622372762</v>
      </c>
      <c r="M125" s="39">
        <f t="shared" si="16"/>
        <v>75600</v>
      </c>
      <c r="N125" s="39">
        <f t="shared" si="21"/>
        <v>221898.24948245054</v>
      </c>
      <c r="O125" s="47"/>
    </row>
    <row r="126" spans="1:15" ht="12.75">
      <c r="A126" s="27">
        <f t="shared" si="17"/>
        <v>109</v>
      </c>
      <c r="B126" s="28">
        <f t="shared" si="11"/>
        <v>43131</v>
      </c>
      <c r="C126" s="34">
        <f t="shared" si="18"/>
        <v>170759.59325872292</v>
      </c>
      <c r="D126" s="34">
        <f t="shared" si="12"/>
        <v>1173.5060761456261</v>
      </c>
      <c r="E126" s="35"/>
      <c r="F126" s="34">
        <f t="shared" si="13"/>
        <v>1173.5060761456261</v>
      </c>
      <c r="G126" s="34">
        <f t="shared" si="14"/>
        <v>348.1680420617986</v>
      </c>
      <c r="H126" s="34">
        <f t="shared" si="19"/>
        <v>825.3380340838276</v>
      </c>
      <c r="I126" s="34">
        <f t="shared" si="15"/>
        <v>170411.42521666113</v>
      </c>
      <c r="J126" s="37">
        <f>SUM(stint:H126)</f>
        <v>98323.58751653446</v>
      </c>
      <c r="K126" s="37">
        <f>SUM(stcap:G126)</f>
        <v>29588.574783338794</v>
      </c>
      <c r="L126" s="39">
        <f t="shared" si="20"/>
        <v>127912.16229987325</v>
      </c>
      <c r="M126" s="39">
        <f t="shared" si="16"/>
        <v>76300</v>
      </c>
      <c r="N126" s="39">
        <f t="shared" si="21"/>
        <v>222023.58751653438</v>
      </c>
      <c r="O126" s="47"/>
    </row>
    <row r="127" spans="1:15" ht="12.75">
      <c r="A127" s="27">
        <f t="shared" si="17"/>
        <v>110</v>
      </c>
      <c r="B127" s="28">
        <f t="shared" si="11"/>
        <v>43162</v>
      </c>
      <c r="C127" s="34">
        <f t="shared" si="18"/>
        <v>170411.42521666113</v>
      </c>
      <c r="D127" s="34">
        <f t="shared" si="12"/>
        <v>1173.5060761456261</v>
      </c>
      <c r="E127" s="35"/>
      <c r="F127" s="34">
        <f t="shared" si="13"/>
        <v>1173.5060761456261</v>
      </c>
      <c r="G127" s="34">
        <f t="shared" si="14"/>
        <v>349.8508542650974</v>
      </c>
      <c r="H127" s="34">
        <f t="shared" si="19"/>
        <v>823.6552218805288</v>
      </c>
      <c r="I127" s="34">
        <f t="shared" si="15"/>
        <v>170061.57436239603</v>
      </c>
      <c r="J127" s="37">
        <f>SUM(stint:H127)</f>
        <v>99147.24273841499</v>
      </c>
      <c r="K127" s="37">
        <f>SUM(stcap:G127)</f>
        <v>29938.42563760389</v>
      </c>
      <c r="L127" s="39">
        <f t="shared" si="20"/>
        <v>129085.66837601888</v>
      </c>
      <c r="M127" s="39">
        <f t="shared" si="16"/>
        <v>77000</v>
      </c>
      <c r="N127" s="39">
        <f t="shared" si="21"/>
        <v>222147.2427384149</v>
      </c>
      <c r="O127" s="47"/>
    </row>
    <row r="128" spans="1:15" ht="12.75">
      <c r="A128" s="27">
        <f t="shared" si="17"/>
        <v>111</v>
      </c>
      <c r="B128" s="28">
        <f t="shared" si="11"/>
        <v>43190</v>
      </c>
      <c r="C128" s="34">
        <f t="shared" si="18"/>
        <v>170061.57436239603</v>
      </c>
      <c r="D128" s="34">
        <f t="shared" si="12"/>
        <v>1173.5060761456261</v>
      </c>
      <c r="E128" s="35"/>
      <c r="F128" s="34">
        <f t="shared" si="13"/>
        <v>1173.5060761456261</v>
      </c>
      <c r="G128" s="34">
        <f t="shared" si="14"/>
        <v>351.5418000607119</v>
      </c>
      <c r="H128" s="34">
        <f t="shared" si="19"/>
        <v>821.9642760849142</v>
      </c>
      <c r="I128" s="34">
        <f t="shared" si="15"/>
        <v>169710.0325623353</v>
      </c>
      <c r="J128" s="37">
        <f>SUM(stint:H128)</f>
        <v>99969.2070144999</v>
      </c>
      <c r="K128" s="37">
        <f>SUM(stcap:G128)</f>
        <v>30289.967437664603</v>
      </c>
      <c r="L128" s="39">
        <f t="shared" si="20"/>
        <v>130259.1744521645</v>
      </c>
      <c r="M128" s="39">
        <f t="shared" si="16"/>
        <v>77700</v>
      </c>
      <c r="N128" s="39">
        <f t="shared" si="21"/>
        <v>222269.2070144998</v>
      </c>
      <c r="O128" s="47"/>
    </row>
    <row r="129" spans="1:15" ht="12.75">
      <c r="A129" s="27">
        <f t="shared" si="17"/>
        <v>112</v>
      </c>
      <c r="B129" s="28">
        <f t="shared" si="11"/>
        <v>43221</v>
      </c>
      <c r="C129" s="34">
        <f t="shared" si="18"/>
        <v>169710.0325623353</v>
      </c>
      <c r="D129" s="34">
        <f t="shared" si="12"/>
        <v>1173.5060761456261</v>
      </c>
      <c r="E129" s="35"/>
      <c r="F129" s="34">
        <f t="shared" si="13"/>
        <v>1173.5060761456261</v>
      </c>
      <c r="G129" s="34">
        <f t="shared" si="14"/>
        <v>353.24091876100545</v>
      </c>
      <c r="H129" s="34">
        <f t="shared" si="19"/>
        <v>820.2651573846207</v>
      </c>
      <c r="I129" s="34">
        <f t="shared" si="15"/>
        <v>169356.7916435743</v>
      </c>
      <c r="J129" s="37">
        <f>SUM(stint:H129)</f>
        <v>100789.47217188452</v>
      </c>
      <c r="K129" s="37">
        <f>SUM(stcap:G129)</f>
        <v>30643.20835642561</v>
      </c>
      <c r="L129" s="39">
        <f t="shared" si="20"/>
        <v>131432.68052831013</v>
      </c>
      <c r="M129" s="39">
        <f t="shared" si="16"/>
        <v>78400</v>
      </c>
      <c r="N129" s="39">
        <f t="shared" si="21"/>
        <v>222389.47217188444</v>
      </c>
      <c r="O129" s="47"/>
    </row>
    <row r="130" spans="1:15" ht="12.75">
      <c r="A130" s="27">
        <f t="shared" si="17"/>
        <v>113</v>
      </c>
      <c r="B130" s="28">
        <f t="shared" si="11"/>
        <v>43251</v>
      </c>
      <c r="C130" s="34">
        <f t="shared" si="18"/>
        <v>169356.7916435743</v>
      </c>
      <c r="D130" s="34">
        <f t="shared" si="12"/>
        <v>1173.5060761456261</v>
      </c>
      <c r="E130" s="35"/>
      <c r="F130" s="34">
        <f t="shared" si="13"/>
        <v>1173.5060761456261</v>
      </c>
      <c r="G130" s="34">
        <f t="shared" si="14"/>
        <v>354.9482498683502</v>
      </c>
      <c r="H130" s="34">
        <f t="shared" si="19"/>
        <v>818.5578262772759</v>
      </c>
      <c r="I130" s="34">
        <f t="shared" si="15"/>
        <v>169001.84339370596</v>
      </c>
      <c r="J130" s="37">
        <f>SUM(stint:H130)</f>
        <v>101608.0299981618</v>
      </c>
      <c r="K130" s="37">
        <f>SUM(stcap:G130)</f>
        <v>30998.15660629396</v>
      </c>
      <c r="L130" s="39">
        <f t="shared" si="20"/>
        <v>132606.18660445575</v>
      </c>
      <c r="M130" s="39">
        <f t="shared" si="16"/>
        <v>79100</v>
      </c>
      <c r="N130" s="39">
        <f t="shared" si="21"/>
        <v>222508.0299981617</v>
      </c>
      <c r="O130" s="47"/>
    </row>
    <row r="131" spans="1:15" ht="12.75">
      <c r="A131" s="27">
        <f t="shared" si="17"/>
        <v>114</v>
      </c>
      <c r="B131" s="28">
        <f t="shared" si="11"/>
        <v>43282</v>
      </c>
      <c r="C131" s="34">
        <f t="shared" si="18"/>
        <v>169001.84339370596</v>
      </c>
      <c r="D131" s="34">
        <f t="shared" si="12"/>
        <v>1173.5060761456261</v>
      </c>
      <c r="E131" s="35"/>
      <c r="F131" s="34">
        <f t="shared" si="13"/>
        <v>1173.5060761456261</v>
      </c>
      <c r="G131" s="34">
        <f t="shared" si="14"/>
        <v>356.66383307604735</v>
      </c>
      <c r="H131" s="34">
        <f t="shared" si="19"/>
        <v>816.8422430695788</v>
      </c>
      <c r="I131" s="34">
        <f t="shared" si="15"/>
        <v>168645.1795606299</v>
      </c>
      <c r="J131" s="37">
        <f>SUM(stint:H131)</f>
        <v>102424.87224123138</v>
      </c>
      <c r="K131" s="37">
        <f>SUM(stcap:G131)</f>
        <v>31354.820439370007</v>
      </c>
      <c r="L131" s="39">
        <f t="shared" si="20"/>
        <v>133779.69268060138</v>
      </c>
      <c r="M131" s="39">
        <f t="shared" si="16"/>
        <v>79800</v>
      </c>
      <c r="N131" s="39">
        <f t="shared" si="21"/>
        <v>222624.87224123126</v>
      </c>
      <c r="O131" s="47"/>
    </row>
    <row r="132" spans="1:15" ht="12.75">
      <c r="A132" s="27">
        <f t="shared" si="17"/>
        <v>115</v>
      </c>
      <c r="B132" s="28">
        <f t="shared" si="11"/>
        <v>43312</v>
      </c>
      <c r="C132" s="34">
        <f t="shared" si="18"/>
        <v>168645.1795606299</v>
      </c>
      <c r="D132" s="34">
        <f t="shared" si="12"/>
        <v>1173.5060761456261</v>
      </c>
      <c r="E132" s="35"/>
      <c r="F132" s="34">
        <f t="shared" si="13"/>
        <v>1173.5060761456261</v>
      </c>
      <c r="G132" s="34">
        <f t="shared" si="14"/>
        <v>358.38770826924826</v>
      </c>
      <c r="H132" s="34">
        <f t="shared" si="19"/>
        <v>815.1183678763779</v>
      </c>
      <c r="I132" s="34">
        <f t="shared" si="15"/>
        <v>168286.79185236068</v>
      </c>
      <c r="J132" s="37">
        <f>SUM(stint:H132)</f>
        <v>103239.99060910776</v>
      </c>
      <c r="K132" s="37">
        <f>SUM(stcap:G132)</f>
        <v>31713.208147639256</v>
      </c>
      <c r="L132" s="39">
        <f t="shared" si="20"/>
        <v>134953.198756747</v>
      </c>
      <c r="M132" s="39">
        <f t="shared" si="16"/>
        <v>80500</v>
      </c>
      <c r="N132" s="39">
        <f t="shared" si="21"/>
        <v>222739.99060910766</v>
      </c>
      <c r="O132" s="47"/>
    </row>
    <row r="133" spans="1:15" ht="12.75">
      <c r="A133" s="27">
        <f t="shared" si="17"/>
        <v>116</v>
      </c>
      <c r="B133" s="28">
        <f t="shared" si="11"/>
        <v>43343</v>
      </c>
      <c r="C133" s="34">
        <f t="shared" si="18"/>
        <v>168286.79185236068</v>
      </c>
      <c r="D133" s="34">
        <f t="shared" si="12"/>
        <v>1173.5060761456261</v>
      </c>
      <c r="E133" s="35"/>
      <c r="F133" s="34">
        <f t="shared" si="13"/>
        <v>1173.5060761456261</v>
      </c>
      <c r="G133" s="34">
        <f t="shared" si="14"/>
        <v>360.1199155258828</v>
      </c>
      <c r="H133" s="34">
        <f t="shared" si="19"/>
        <v>813.3861606197434</v>
      </c>
      <c r="I133" s="34">
        <f t="shared" si="15"/>
        <v>167926.67193683478</v>
      </c>
      <c r="J133" s="37">
        <f>SUM(stint:H133)</f>
        <v>104053.3767697275</v>
      </c>
      <c r="K133" s="37">
        <f>SUM(stcap:G133)</f>
        <v>32073.32806316514</v>
      </c>
      <c r="L133" s="39">
        <f t="shared" si="20"/>
        <v>136126.70483289263</v>
      </c>
      <c r="M133" s="39">
        <f t="shared" si="16"/>
        <v>81200</v>
      </c>
      <c r="N133" s="39">
        <f t="shared" si="21"/>
        <v>222853.37676972745</v>
      </c>
      <c r="O133" s="47"/>
    </row>
    <row r="134" spans="1:15" ht="12.75">
      <c r="A134" s="27">
        <f t="shared" si="17"/>
        <v>117</v>
      </c>
      <c r="B134" s="28">
        <f t="shared" si="11"/>
        <v>43374</v>
      </c>
      <c r="C134" s="34">
        <f t="shared" si="18"/>
        <v>167926.67193683478</v>
      </c>
      <c r="D134" s="34">
        <f t="shared" si="12"/>
        <v>1173.5060761456261</v>
      </c>
      <c r="E134" s="35"/>
      <c r="F134" s="34">
        <f t="shared" si="13"/>
        <v>1173.5060761456261</v>
      </c>
      <c r="G134" s="34">
        <f t="shared" si="14"/>
        <v>361.8604951175913</v>
      </c>
      <c r="H134" s="34">
        <f t="shared" si="19"/>
        <v>811.6455810280348</v>
      </c>
      <c r="I134" s="34">
        <f t="shared" si="15"/>
        <v>167564.8114417172</v>
      </c>
      <c r="J134" s="37">
        <f>SUM(stint:H134)</f>
        <v>104865.02235075553</v>
      </c>
      <c r="K134" s="37">
        <f>SUM(stcap:G134)</f>
        <v>32435.18855828273</v>
      </c>
      <c r="L134" s="39">
        <f t="shared" si="20"/>
        <v>137300.21090903826</v>
      </c>
      <c r="M134" s="39">
        <f t="shared" si="16"/>
        <v>81900</v>
      </c>
      <c r="N134" s="39">
        <f t="shared" si="21"/>
        <v>222965.02235075546</v>
      </c>
      <c r="O134" s="47"/>
    </row>
    <row r="135" spans="1:15" ht="12.75">
      <c r="A135" s="27">
        <f t="shared" si="17"/>
        <v>118</v>
      </c>
      <c r="B135" s="28">
        <f t="shared" si="11"/>
        <v>43404</v>
      </c>
      <c r="C135" s="34">
        <f t="shared" si="18"/>
        <v>167564.8114417172</v>
      </c>
      <c r="D135" s="34">
        <f t="shared" si="12"/>
        <v>1173.5060761456261</v>
      </c>
      <c r="E135" s="35"/>
      <c r="F135" s="34">
        <f t="shared" si="13"/>
        <v>1173.5060761456261</v>
      </c>
      <c r="G135" s="34">
        <f t="shared" si="14"/>
        <v>363.6094875106596</v>
      </c>
      <c r="H135" s="34">
        <f t="shared" si="19"/>
        <v>809.8965886349665</v>
      </c>
      <c r="I135" s="34">
        <f t="shared" si="15"/>
        <v>167201.20195420654</v>
      </c>
      <c r="J135" s="37">
        <f>SUM(stint:H135)</f>
        <v>105674.9189393905</v>
      </c>
      <c r="K135" s="37">
        <f>SUM(stcap:G135)</f>
        <v>32798.79804579339</v>
      </c>
      <c r="L135" s="39">
        <f t="shared" si="20"/>
        <v>138473.71698518388</v>
      </c>
      <c r="M135" s="39">
        <f t="shared" si="16"/>
        <v>82600</v>
      </c>
      <c r="N135" s="39">
        <f t="shared" si="21"/>
        <v>223074.91893939045</v>
      </c>
      <c r="O135" s="47"/>
    </row>
    <row r="136" spans="1:15" ht="12.75">
      <c r="A136" s="27">
        <f t="shared" si="17"/>
        <v>119</v>
      </c>
      <c r="B136" s="28">
        <f t="shared" si="11"/>
        <v>43435</v>
      </c>
      <c r="C136" s="34">
        <f t="shared" si="18"/>
        <v>167201.20195420654</v>
      </c>
      <c r="D136" s="34">
        <f t="shared" si="12"/>
        <v>1173.5060761456261</v>
      </c>
      <c r="E136" s="35"/>
      <c r="F136" s="34">
        <f t="shared" si="13"/>
        <v>1173.5060761456261</v>
      </c>
      <c r="G136" s="34">
        <f t="shared" si="14"/>
        <v>365.36693336696123</v>
      </c>
      <c r="H136" s="34">
        <f t="shared" si="19"/>
        <v>808.1391427786649</v>
      </c>
      <c r="I136" s="34">
        <f t="shared" si="15"/>
        <v>166835.8350208396</v>
      </c>
      <c r="J136" s="37">
        <f>SUM(stint:H136)</f>
        <v>106483.05808216915</v>
      </c>
      <c r="K136" s="37">
        <f>SUM(stcap:G136)</f>
        <v>33164.16497916035</v>
      </c>
      <c r="L136" s="39">
        <f t="shared" si="20"/>
        <v>139647.2230613295</v>
      </c>
      <c r="M136" s="39">
        <f t="shared" si="16"/>
        <v>83300</v>
      </c>
      <c r="N136" s="39">
        <f t="shared" si="21"/>
        <v>223183.0580821691</v>
      </c>
      <c r="O136" s="47"/>
    </row>
    <row r="137" spans="1:15" ht="12.75">
      <c r="A137" s="27">
        <f t="shared" si="17"/>
        <v>120</v>
      </c>
      <c r="B137" s="28">
        <f t="shared" si="11"/>
        <v>43465</v>
      </c>
      <c r="C137" s="34">
        <f t="shared" si="18"/>
        <v>166835.8350208396</v>
      </c>
      <c r="D137" s="34">
        <f t="shared" si="12"/>
        <v>1173.5060761456261</v>
      </c>
      <c r="E137" s="35"/>
      <c r="F137" s="34">
        <f t="shared" si="13"/>
        <v>1173.5060761456261</v>
      </c>
      <c r="G137" s="34">
        <f t="shared" si="14"/>
        <v>367.1328735449015</v>
      </c>
      <c r="H137" s="34">
        <f t="shared" si="19"/>
        <v>806.3732026007247</v>
      </c>
      <c r="I137" s="34">
        <f t="shared" si="15"/>
        <v>166468.70214729468</v>
      </c>
      <c r="J137" s="37">
        <f>SUM(stint:H137)</f>
        <v>107289.43128476987</v>
      </c>
      <c r="K137" s="37">
        <f>SUM(stcap:G137)</f>
        <v>33531.29785270525</v>
      </c>
      <c r="L137" s="39">
        <f t="shared" si="20"/>
        <v>140820.72913747514</v>
      </c>
      <c r="M137" s="39">
        <f t="shared" si="16"/>
        <v>84000</v>
      </c>
      <c r="N137" s="39">
        <f t="shared" si="21"/>
        <v>223289.4312847698</v>
      </c>
      <c r="O137" s="47"/>
    </row>
    <row r="138" spans="1:15" ht="12.75">
      <c r="A138" s="27">
        <f t="shared" si="17"/>
        <v>121</v>
      </c>
      <c r="B138" s="28">
        <f t="shared" si="11"/>
        <v>43496</v>
      </c>
      <c r="C138" s="34">
        <f t="shared" si="18"/>
        <v>166468.70214729468</v>
      </c>
      <c r="D138" s="34">
        <f t="shared" si="12"/>
        <v>1173.5060761456261</v>
      </c>
      <c r="E138" s="35"/>
      <c r="F138" s="34">
        <f t="shared" si="13"/>
        <v>1173.5060761456261</v>
      </c>
      <c r="G138" s="34">
        <f t="shared" si="14"/>
        <v>368.9073491003684</v>
      </c>
      <c r="H138" s="34">
        <f t="shared" si="19"/>
        <v>804.5987270452578</v>
      </c>
      <c r="I138" s="34">
        <f t="shared" si="15"/>
        <v>166099.7947981943</v>
      </c>
      <c r="J138" s="37">
        <f>SUM(stint:H138)</f>
        <v>108094.03001181514</v>
      </c>
      <c r="K138" s="37">
        <f>SUM(stcap:G138)</f>
        <v>33900.20520180561</v>
      </c>
      <c r="L138" s="39">
        <f t="shared" si="20"/>
        <v>141994.23521362076</v>
      </c>
      <c r="M138" s="39">
        <f t="shared" si="16"/>
        <v>84700</v>
      </c>
      <c r="N138" s="39">
        <f t="shared" si="21"/>
        <v>223394.03001181508</v>
      </c>
      <c r="O138" s="47"/>
    </row>
    <row r="139" spans="1:15" ht="12.75">
      <c r="A139" s="27">
        <f t="shared" si="17"/>
        <v>122</v>
      </c>
      <c r="B139" s="28">
        <f t="shared" si="11"/>
        <v>43527</v>
      </c>
      <c r="C139" s="34">
        <f t="shared" si="18"/>
        <v>166099.7947981943</v>
      </c>
      <c r="D139" s="34">
        <f t="shared" si="12"/>
        <v>1173.5060761456261</v>
      </c>
      <c r="E139" s="35"/>
      <c r="F139" s="34">
        <f t="shared" si="13"/>
        <v>1173.5060761456261</v>
      </c>
      <c r="G139" s="34">
        <f t="shared" si="14"/>
        <v>370.690401287687</v>
      </c>
      <c r="H139" s="34">
        <f t="shared" si="19"/>
        <v>802.8156748579391</v>
      </c>
      <c r="I139" s="34">
        <f t="shared" si="15"/>
        <v>165729.10439690662</v>
      </c>
      <c r="J139" s="37">
        <f>SUM(stint:H139)</f>
        <v>108896.84568667307</v>
      </c>
      <c r="K139" s="37">
        <f>SUM(stcap:G139)</f>
        <v>34270.8956030933</v>
      </c>
      <c r="L139" s="39">
        <f t="shared" si="20"/>
        <v>143167.74128976636</v>
      </c>
      <c r="M139" s="39">
        <f t="shared" si="16"/>
        <v>85400</v>
      </c>
      <c r="N139" s="39">
        <f t="shared" si="21"/>
        <v>223496.84568667295</v>
      </c>
      <c r="O139" s="47"/>
    </row>
    <row r="140" spans="1:15" ht="12.75">
      <c r="A140" s="27">
        <f t="shared" si="17"/>
        <v>123</v>
      </c>
      <c r="B140" s="28">
        <f t="shared" si="11"/>
        <v>43555</v>
      </c>
      <c r="C140" s="34">
        <f t="shared" si="18"/>
        <v>165729.10439690662</v>
      </c>
      <c r="D140" s="34">
        <f t="shared" si="12"/>
        <v>1173.5060761456261</v>
      </c>
      <c r="E140" s="35"/>
      <c r="F140" s="34">
        <f t="shared" si="13"/>
        <v>1173.5060761456261</v>
      </c>
      <c r="G140" s="34">
        <f t="shared" si="14"/>
        <v>372.4820715605774</v>
      </c>
      <c r="H140" s="34">
        <f t="shared" si="19"/>
        <v>801.0240045850487</v>
      </c>
      <c r="I140" s="34">
        <f t="shared" si="15"/>
        <v>165356.62232534605</v>
      </c>
      <c r="J140" s="37">
        <f>SUM(stint:H140)</f>
        <v>109697.86969125812</v>
      </c>
      <c r="K140" s="37">
        <f>SUM(stcap:G140)</f>
        <v>34643.37767465387</v>
      </c>
      <c r="L140" s="39">
        <f t="shared" si="20"/>
        <v>144341.247365912</v>
      </c>
      <c r="M140" s="39">
        <f t="shared" si="16"/>
        <v>86100</v>
      </c>
      <c r="N140" s="39">
        <f t="shared" si="21"/>
        <v>223597.86969125806</v>
      </c>
      <c r="O140" s="47"/>
    </row>
    <row r="141" spans="1:15" ht="12.75">
      <c r="A141" s="27">
        <f t="shared" si="17"/>
        <v>124</v>
      </c>
      <c r="B141" s="28">
        <f t="shared" si="11"/>
        <v>43586</v>
      </c>
      <c r="C141" s="34">
        <f t="shared" si="18"/>
        <v>165356.62232534605</v>
      </c>
      <c r="D141" s="34">
        <f t="shared" si="12"/>
        <v>1173.5060761456261</v>
      </c>
      <c r="E141" s="35"/>
      <c r="F141" s="34">
        <f t="shared" si="13"/>
        <v>1173.5060761456261</v>
      </c>
      <c r="G141" s="34">
        <f t="shared" si="14"/>
        <v>374.2824015731202</v>
      </c>
      <c r="H141" s="34">
        <f t="shared" si="19"/>
        <v>799.223674572506</v>
      </c>
      <c r="I141" s="34">
        <f t="shared" si="15"/>
        <v>164982.33992377293</v>
      </c>
      <c r="J141" s="37">
        <f>SUM(stint:H141)</f>
        <v>110497.09336583063</v>
      </c>
      <c r="K141" s="37">
        <f>SUM(stcap:G141)</f>
        <v>35017.66007622699</v>
      </c>
      <c r="L141" s="39">
        <f t="shared" si="20"/>
        <v>145514.7534420576</v>
      </c>
      <c r="M141" s="39">
        <f t="shared" si="16"/>
        <v>86800</v>
      </c>
      <c r="N141" s="39">
        <f t="shared" si="21"/>
        <v>223697.09336583054</v>
      </c>
      <c r="O141" s="47"/>
    </row>
    <row r="142" spans="1:15" ht="12.75">
      <c r="A142" s="27">
        <f t="shared" si="17"/>
        <v>125</v>
      </c>
      <c r="B142" s="28">
        <f t="shared" si="11"/>
        <v>43616</v>
      </c>
      <c r="C142" s="34">
        <f t="shared" si="18"/>
        <v>164982.33992377293</v>
      </c>
      <c r="D142" s="34">
        <f t="shared" si="12"/>
        <v>1173.5060761456261</v>
      </c>
      <c r="E142" s="35"/>
      <c r="F142" s="34">
        <f t="shared" si="13"/>
        <v>1173.5060761456261</v>
      </c>
      <c r="G142" s="34">
        <f t="shared" si="14"/>
        <v>376.0914331807236</v>
      </c>
      <c r="H142" s="34">
        <f t="shared" si="19"/>
        <v>797.4146429649026</v>
      </c>
      <c r="I142" s="34">
        <f t="shared" si="15"/>
        <v>164606.2484905922</v>
      </c>
      <c r="J142" s="37">
        <f>SUM(stint:H142)</f>
        <v>111294.50800879553</v>
      </c>
      <c r="K142" s="37">
        <f>SUM(stcap:G142)</f>
        <v>35393.75150940771</v>
      </c>
      <c r="L142" s="39">
        <f t="shared" si="20"/>
        <v>146688.25951820324</v>
      </c>
      <c r="M142" s="39">
        <f t="shared" si="16"/>
        <v>87500</v>
      </c>
      <c r="N142" s="39">
        <f t="shared" si="21"/>
        <v>223794.50800879544</v>
      </c>
      <c r="O142" s="47"/>
    </row>
    <row r="143" spans="1:15" ht="12.75">
      <c r="A143" s="27">
        <f t="shared" si="17"/>
        <v>126</v>
      </c>
      <c r="B143" s="28">
        <f t="shared" si="11"/>
        <v>43647</v>
      </c>
      <c r="C143" s="34">
        <f t="shared" si="18"/>
        <v>164606.2484905922</v>
      </c>
      <c r="D143" s="34">
        <f t="shared" si="12"/>
        <v>1173.5060761456261</v>
      </c>
      <c r="E143" s="35"/>
      <c r="F143" s="34">
        <f t="shared" si="13"/>
        <v>1173.5060761456261</v>
      </c>
      <c r="G143" s="34">
        <f t="shared" si="14"/>
        <v>377.9092084410971</v>
      </c>
      <c r="H143" s="34">
        <f t="shared" si="19"/>
        <v>795.596867704529</v>
      </c>
      <c r="I143" s="34">
        <f t="shared" si="15"/>
        <v>164228.3392821511</v>
      </c>
      <c r="J143" s="37">
        <f>SUM(stint:H143)</f>
        <v>112090.10487650006</v>
      </c>
      <c r="K143" s="37">
        <f>SUM(stcap:G143)</f>
        <v>35771.660717848805</v>
      </c>
      <c r="L143" s="39">
        <f t="shared" si="20"/>
        <v>147861.76559434886</v>
      </c>
      <c r="M143" s="39">
        <f t="shared" si="16"/>
        <v>88200</v>
      </c>
      <c r="N143" s="39">
        <f t="shared" si="21"/>
        <v>223890.10487649997</v>
      </c>
      <c r="O143" s="47"/>
    </row>
    <row r="144" spans="1:15" ht="12.75">
      <c r="A144" s="27">
        <f t="shared" si="17"/>
        <v>127</v>
      </c>
      <c r="B144" s="28">
        <f t="shared" si="11"/>
        <v>43677</v>
      </c>
      <c r="C144" s="34">
        <f t="shared" si="18"/>
        <v>164228.3392821511</v>
      </c>
      <c r="D144" s="34">
        <f t="shared" si="12"/>
        <v>1173.5060761456261</v>
      </c>
      <c r="E144" s="35"/>
      <c r="F144" s="34">
        <f t="shared" si="13"/>
        <v>1173.5060761456261</v>
      </c>
      <c r="G144" s="34">
        <f t="shared" si="14"/>
        <v>379.73576961522906</v>
      </c>
      <c r="H144" s="34">
        <f t="shared" si="19"/>
        <v>793.7703065303971</v>
      </c>
      <c r="I144" s="34">
        <f t="shared" si="15"/>
        <v>163848.6035125359</v>
      </c>
      <c r="J144" s="37">
        <f>SUM(stint:H144)</f>
        <v>112883.87518303045</v>
      </c>
      <c r="K144" s="37">
        <f>SUM(stcap:G144)</f>
        <v>36151.39648746404</v>
      </c>
      <c r="L144" s="39">
        <f t="shared" si="20"/>
        <v>149035.2716704945</v>
      </c>
      <c r="M144" s="39">
        <f t="shared" si="16"/>
        <v>88900</v>
      </c>
      <c r="N144" s="39">
        <f t="shared" si="21"/>
        <v>223983.87518303038</v>
      </c>
      <c r="O144" s="47"/>
    </row>
    <row r="145" spans="1:15" ht="12.75">
      <c r="A145" s="27">
        <f t="shared" si="17"/>
        <v>128</v>
      </c>
      <c r="B145" s="28">
        <f t="shared" si="11"/>
        <v>43708</v>
      </c>
      <c r="C145" s="34">
        <f t="shared" si="18"/>
        <v>163848.6035125359</v>
      </c>
      <c r="D145" s="34">
        <f t="shared" si="12"/>
        <v>1173.5060761456261</v>
      </c>
      <c r="E145" s="35"/>
      <c r="F145" s="34">
        <f t="shared" si="13"/>
        <v>1173.5060761456261</v>
      </c>
      <c r="G145" s="34">
        <f t="shared" si="14"/>
        <v>381.57115916836926</v>
      </c>
      <c r="H145" s="34">
        <f t="shared" si="19"/>
        <v>791.9349169772569</v>
      </c>
      <c r="I145" s="34">
        <f t="shared" si="15"/>
        <v>163467.0323533675</v>
      </c>
      <c r="J145" s="37">
        <f>SUM(stint:H145)</f>
        <v>113675.81010000771</v>
      </c>
      <c r="K145" s="37">
        <f>SUM(stcap:G145)</f>
        <v>36532.96764663241</v>
      </c>
      <c r="L145" s="39">
        <f t="shared" si="20"/>
        <v>150208.77774664012</v>
      </c>
      <c r="M145" s="39">
        <f t="shared" si="16"/>
        <v>89600</v>
      </c>
      <c r="N145" s="39">
        <f t="shared" si="21"/>
        <v>224075.81010000763</v>
      </c>
      <c r="O145" s="47"/>
    </row>
    <row r="146" spans="1:15" ht="12.75">
      <c r="A146" s="27">
        <f t="shared" si="17"/>
        <v>129</v>
      </c>
      <c r="B146" s="28">
        <f aca="true" t="shared" si="22" ref="B146:B209">IF(Pay_Num&lt;&gt;"",DATE(YEAR(Loan_Start),MONTH(Loan_Start)+(Pay_Num)*12/Num_Pmt_Per_Year,DAY(Loan_Start)),"")</f>
        <v>43739</v>
      </c>
      <c r="C146" s="34">
        <f t="shared" si="18"/>
        <v>163467.0323533675</v>
      </c>
      <c r="D146" s="34">
        <f aca="true" t="shared" si="23" ref="D146:D209">IF(Pay_Num&lt;&gt;"",Scheduled_Monthly_Payment,"")</f>
        <v>1173.5060761456261</v>
      </c>
      <c r="E146" s="35"/>
      <c r="F146" s="34">
        <f aca="true" t="shared" si="24" ref="F146:F209">IF(AND(Pay_Num&lt;&gt;"",Sched_Pay+Extra_Pay&lt;Beg_Bal),Sched_Pay+Extra_Pay,IF(Pay_Num&lt;&gt;"",Beg_Bal,""))</f>
        <v>1173.5060761456261</v>
      </c>
      <c r="G146" s="34">
        <f aca="true" t="shared" si="25" ref="G146:G209">IF(Pay_Num&lt;&gt;"",Total_Pay-Int,"")</f>
        <v>383.41541977101645</v>
      </c>
      <c r="H146" s="34">
        <f t="shared" si="19"/>
        <v>790.0906563746097</v>
      </c>
      <c r="I146" s="34">
        <f aca="true" t="shared" si="26" ref="I146:I209">IF(AND(Pay_Num&lt;&gt;"",Sched_Pay+Extra_Pay&lt;Beg_Bal),Beg_Bal-Princ,IF(Pay_Num&lt;&gt;"",0,""))</f>
        <v>163083.6169335965</v>
      </c>
      <c r="J146" s="37">
        <f>SUM(stint:H146)</f>
        <v>114465.90075638233</v>
      </c>
      <c r="K146" s="37">
        <f>SUM(stcap:G146)</f>
        <v>36916.383066403425</v>
      </c>
      <c r="L146" s="39">
        <f t="shared" si="20"/>
        <v>151382.28382278574</v>
      </c>
      <c r="M146" s="39">
        <f aca="true" t="shared" si="27" ref="M146:M209">affitto*A146</f>
        <v>90300</v>
      </c>
      <c r="N146" s="39">
        <f t="shared" si="21"/>
        <v>224165.90075638227</v>
      </c>
      <c r="O146" s="47"/>
    </row>
    <row r="147" spans="1:15" ht="12.75">
      <c r="A147" s="27">
        <f aca="true" t="shared" si="28" ref="A147:A210">IF(Values_Entered,A146+1,"")</f>
        <v>130</v>
      </c>
      <c r="B147" s="28">
        <f t="shared" si="22"/>
        <v>43769</v>
      </c>
      <c r="C147" s="34">
        <f aca="true" t="shared" si="29" ref="C147:C210">IF(Pay_Num&lt;&gt;"",I146,"")</f>
        <v>163083.6169335965</v>
      </c>
      <c r="D147" s="34">
        <f t="shared" si="23"/>
        <v>1173.5060761456261</v>
      </c>
      <c r="E147" s="35"/>
      <c r="F147" s="34">
        <f t="shared" si="24"/>
        <v>1173.5060761456261</v>
      </c>
      <c r="G147" s="34">
        <f t="shared" si="25"/>
        <v>385.26859429990964</v>
      </c>
      <c r="H147" s="34">
        <f aca="true" t="shared" si="30" ref="H147:H210">IF(Pay_Num&lt;&gt;"",Beg_Bal*Interest_Rate/Num_Pmt_Per_Year,"")</f>
        <v>788.2374818457165</v>
      </c>
      <c r="I147" s="34">
        <f t="shared" si="26"/>
        <v>162698.3483392966</v>
      </c>
      <c r="J147" s="37">
        <f>SUM(stint:H147)</f>
        <v>115254.13823822804</v>
      </c>
      <c r="K147" s="37">
        <f>SUM(stcap:G147)</f>
        <v>37301.65166070333</v>
      </c>
      <c r="L147" s="39">
        <f aca="true" t="shared" si="31" ref="L147:L210">J147+K147</f>
        <v>152555.78989893137</v>
      </c>
      <c r="M147" s="39">
        <f t="shared" si="27"/>
        <v>91000</v>
      </c>
      <c r="N147" s="39">
        <f t="shared" si="21"/>
        <v>224254.13823822793</v>
      </c>
      <c r="O147" s="47"/>
    </row>
    <row r="148" spans="1:15" ht="12.75">
      <c r="A148" s="27">
        <f t="shared" si="28"/>
        <v>131</v>
      </c>
      <c r="B148" s="28">
        <f t="shared" si="22"/>
        <v>43800</v>
      </c>
      <c r="C148" s="34">
        <f t="shared" si="29"/>
        <v>162698.3483392966</v>
      </c>
      <c r="D148" s="34">
        <f t="shared" si="23"/>
        <v>1173.5060761456261</v>
      </c>
      <c r="E148" s="35"/>
      <c r="F148" s="34">
        <f t="shared" si="24"/>
        <v>1173.5060761456261</v>
      </c>
      <c r="G148" s="34">
        <f t="shared" si="25"/>
        <v>387.130725839026</v>
      </c>
      <c r="H148" s="34">
        <f t="shared" si="30"/>
        <v>786.3753503066001</v>
      </c>
      <c r="I148" s="34">
        <f t="shared" si="26"/>
        <v>162311.21761345756</v>
      </c>
      <c r="J148" s="37">
        <f>SUM(stint:H148)</f>
        <v>116040.51358853464</v>
      </c>
      <c r="K148" s="37">
        <f>SUM(stcap:G148)</f>
        <v>37688.782386542356</v>
      </c>
      <c r="L148" s="39">
        <f t="shared" si="31"/>
        <v>153729.295975077</v>
      </c>
      <c r="M148" s="39">
        <f t="shared" si="27"/>
        <v>91700</v>
      </c>
      <c r="N148" s="39">
        <f aca="true" t="shared" si="32" ref="N148:N211">L148+I148-M148</f>
        <v>224340.51358853455</v>
      </c>
      <c r="O148" s="47"/>
    </row>
    <row r="149" spans="1:15" ht="12.75">
      <c r="A149" s="27">
        <f t="shared" si="28"/>
        <v>132</v>
      </c>
      <c r="B149" s="28">
        <f t="shared" si="22"/>
        <v>43830</v>
      </c>
      <c r="C149" s="34">
        <f t="shared" si="29"/>
        <v>162311.21761345756</v>
      </c>
      <c r="D149" s="34">
        <f t="shared" si="23"/>
        <v>1173.5060761456261</v>
      </c>
      <c r="E149" s="35"/>
      <c r="F149" s="34">
        <f t="shared" si="24"/>
        <v>1173.5060761456261</v>
      </c>
      <c r="G149" s="34">
        <f t="shared" si="25"/>
        <v>389.00185768058134</v>
      </c>
      <c r="H149" s="34">
        <f t="shared" si="30"/>
        <v>784.5042184650448</v>
      </c>
      <c r="I149" s="34">
        <f t="shared" si="26"/>
        <v>161922.21575577697</v>
      </c>
      <c r="J149" s="37">
        <f>SUM(stint:H149)</f>
        <v>116825.01780699969</v>
      </c>
      <c r="K149" s="37">
        <f>SUM(stcap:G149)</f>
        <v>38077.78424422294</v>
      </c>
      <c r="L149" s="39">
        <f t="shared" si="31"/>
        <v>154902.80205122262</v>
      </c>
      <c r="M149" s="39">
        <f t="shared" si="27"/>
        <v>92400</v>
      </c>
      <c r="N149" s="39">
        <f t="shared" si="32"/>
        <v>224425.01780699962</v>
      </c>
      <c r="O149" s="47"/>
    </row>
    <row r="150" spans="1:15" ht="12.75">
      <c r="A150" s="27">
        <f t="shared" si="28"/>
        <v>133</v>
      </c>
      <c r="B150" s="28">
        <f t="shared" si="22"/>
        <v>43861</v>
      </c>
      <c r="C150" s="34">
        <f t="shared" si="29"/>
        <v>161922.21575577697</v>
      </c>
      <c r="D150" s="34">
        <f t="shared" si="23"/>
        <v>1173.5060761456261</v>
      </c>
      <c r="E150" s="35"/>
      <c r="F150" s="34">
        <f t="shared" si="24"/>
        <v>1173.5060761456261</v>
      </c>
      <c r="G150" s="34">
        <f t="shared" si="25"/>
        <v>390.88203332603746</v>
      </c>
      <c r="H150" s="34">
        <f t="shared" si="30"/>
        <v>782.6240428195887</v>
      </c>
      <c r="I150" s="34">
        <f t="shared" si="26"/>
        <v>161531.33372245092</v>
      </c>
      <c r="J150" s="37">
        <f>SUM(stint:H150)</f>
        <v>117607.64184981928</v>
      </c>
      <c r="K150" s="37">
        <f>SUM(stcap:G150)</f>
        <v>38468.666277548975</v>
      </c>
      <c r="L150" s="39">
        <f t="shared" si="31"/>
        <v>156076.30812736825</v>
      </c>
      <c r="M150" s="39">
        <f t="shared" si="27"/>
        <v>93100</v>
      </c>
      <c r="N150" s="39">
        <f t="shared" si="32"/>
        <v>224507.64184981916</v>
      </c>
      <c r="O150" s="47"/>
    </row>
    <row r="151" spans="1:15" ht="12.75">
      <c r="A151" s="27">
        <f t="shared" si="28"/>
        <v>134</v>
      </c>
      <c r="B151" s="28">
        <f t="shared" si="22"/>
        <v>43892</v>
      </c>
      <c r="C151" s="34">
        <f t="shared" si="29"/>
        <v>161531.33372245092</v>
      </c>
      <c r="D151" s="34">
        <f t="shared" si="23"/>
        <v>1173.5060761456261</v>
      </c>
      <c r="E151" s="35"/>
      <c r="F151" s="34">
        <f t="shared" si="24"/>
        <v>1173.5060761456261</v>
      </c>
      <c r="G151" s="34">
        <f t="shared" si="25"/>
        <v>392.7712964871133</v>
      </c>
      <c r="H151" s="34">
        <f t="shared" si="30"/>
        <v>780.7347796585128</v>
      </c>
      <c r="I151" s="34">
        <f t="shared" si="26"/>
        <v>161138.5624259638</v>
      </c>
      <c r="J151" s="37">
        <f>SUM(stint:H151)</f>
        <v>118388.37662947779</v>
      </c>
      <c r="K151" s="37">
        <f>SUM(stcap:G151)</f>
        <v>38861.437574036085</v>
      </c>
      <c r="L151" s="39">
        <f t="shared" si="31"/>
        <v>157249.81420351387</v>
      </c>
      <c r="M151" s="39">
        <f t="shared" si="27"/>
        <v>93800</v>
      </c>
      <c r="N151" s="39">
        <f t="shared" si="32"/>
        <v>224588.37662947772</v>
      </c>
      <c r="O151" s="47"/>
    </row>
    <row r="152" spans="1:15" ht="12.75">
      <c r="A152" s="27">
        <f t="shared" si="28"/>
        <v>135</v>
      </c>
      <c r="B152" s="28">
        <f t="shared" si="22"/>
        <v>43921</v>
      </c>
      <c r="C152" s="34">
        <f t="shared" si="29"/>
        <v>161138.5624259638</v>
      </c>
      <c r="D152" s="34">
        <f t="shared" si="23"/>
        <v>1173.5060761456261</v>
      </c>
      <c r="E152" s="35"/>
      <c r="F152" s="34">
        <f t="shared" si="24"/>
        <v>1173.5060761456261</v>
      </c>
      <c r="G152" s="34">
        <f t="shared" si="25"/>
        <v>394.669691086801</v>
      </c>
      <c r="H152" s="34">
        <f t="shared" si="30"/>
        <v>778.8363850588252</v>
      </c>
      <c r="I152" s="34">
        <f t="shared" si="26"/>
        <v>160743.892734877</v>
      </c>
      <c r="J152" s="37">
        <f>SUM(stint:H152)</f>
        <v>119167.21301453661</v>
      </c>
      <c r="K152" s="37">
        <f>SUM(stcap:G152)</f>
        <v>39256.10726512288</v>
      </c>
      <c r="L152" s="39">
        <f t="shared" si="31"/>
        <v>158423.3202796595</v>
      </c>
      <c r="M152" s="39">
        <f t="shared" si="27"/>
        <v>94500</v>
      </c>
      <c r="N152" s="39">
        <f t="shared" si="32"/>
        <v>224667.21301453654</v>
      </c>
      <c r="O152" s="47"/>
    </row>
    <row r="153" spans="1:15" ht="12.75">
      <c r="A153" s="27">
        <f t="shared" si="28"/>
        <v>136</v>
      </c>
      <c r="B153" s="28">
        <f t="shared" si="22"/>
        <v>43952</v>
      </c>
      <c r="C153" s="34">
        <f t="shared" si="29"/>
        <v>160743.892734877</v>
      </c>
      <c r="D153" s="34">
        <f t="shared" si="23"/>
        <v>1173.5060761456261</v>
      </c>
      <c r="E153" s="35"/>
      <c r="F153" s="34">
        <f t="shared" si="24"/>
        <v>1173.5060761456261</v>
      </c>
      <c r="G153" s="34">
        <f t="shared" si="25"/>
        <v>396.5772612603872</v>
      </c>
      <c r="H153" s="34">
        <f t="shared" si="30"/>
        <v>776.9288148852389</v>
      </c>
      <c r="I153" s="34">
        <f t="shared" si="26"/>
        <v>160347.31547361662</v>
      </c>
      <c r="J153" s="37">
        <f>SUM(stint:H153)</f>
        <v>119944.14182942185</v>
      </c>
      <c r="K153" s="37">
        <f>SUM(stcap:G153)</f>
        <v>39652.68452638327</v>
      </c>
      <c r="L153" s="39">
        <f t="shared" si="31"/>
        <v>159596.82635580513</v>
      </c>
      <c r="M153" s="39">
        <f t="shared" si="27"/>
        <v>95200</v>
      </c>
      <c r="N153" s="39">
        <f t="shared" si="32"/>
        <v>224744.14182942174</v>
      </c>
      <c r="O153" s="47"/>
    </row>
    <row r="154" spans="1:15" ht="12.75">
      <c r="A154" s="27">
        <f t="shared" si="28"/>
        <v>137</v>
      </c>
      <c r="B154" s="28">
        <f t="shared" si="22"/>
        <v>43982</v>
      </c>
      <c r="C154" s="34">
        <f t="shared" si="29"/>
        <v>160347.31547361662</v>
      </c>
      <c r="D154" s="34">
        <f t="shared" si="23"/>
        <v>1173.5060761456261</v>
      </c>
      <c r="E154" s="35"/>
      <c r="F154" s="34">
        <f t="shared" si="24"/>
        <v>1173.5060761456261</v>
      </c>
      <c r="G154" s="34">
        <f t="shared" si="25"/>
        <v>398.4940513564792</v>
      </c>
      <c r="H154" s="34">
        <f t="shared" si="30"/>
        <v>775.012024789147</v>
      </c>
      <c r="I154" s="34">
        <f t="shared" si="26"/>
        <v>159948.82142226014</v>
      </c>
      <c r="J154" s="37">
        <f>SUM(stint:H154)</f>
        <v>120719.15385421099</v>
      </c>
      <c r="K154" s="37">
        <f>SUM(stcap:G154)</f>
        <v>40051.17857773975</v>
      </c>
      <c r="L154" s="39">
        <f t="shared" si="31"/>
        <v>160770.33243195075</v>
      </c>
      <c r="M154" s="39">
        <f t="shared" si="27"/>
        <v>95900</v>
      </c>
      <c r="N154" s="39">
        <f t="shared" si="32"/>
        <v>224819.15385421086</v>
      </c>
      <c r="O154" s="47"/>
    </row>
    <row r="155" spans="1:15" ht="12.75">
      <c r="A155" s="27">
        <f t="shared" si="28"/>
        <v>138</v>
      </c>
      <c r="B155" s="28">
        <f t="shared" si="22"/>
        <v>44013</v>
      </c>
      <c r="C155" s="34">
        <f t="shared" si="29"/>
        <v>159948.82142226014</v>
      </c>
      <c r="D155" s="34">
        <f t="shared" si="23"/>
        <v>1173.5060761456261</v>
      </c>
      <c r="E155" s="35"/>
      <c r="F155" s="34">
        <f t="shared" si="24"/>
        <v>1173.5060761456261</v>
      </c>
      <c r="G155" s="34">
        <f t="shared" si="25"/>
        <v>400.42010593803536</v>
      </c>
      <c r="H155" s="34">
        <f t="shared" si="30"/>
        <v>773.0859702075908</v>
      </c>
      <c r="I155" s="34">
        <f t="shared" si="26"/>
        <v>159548.4013163221</v>
      </c>
      <c r="J155" s="37">
        <f>SUM(stint:H155)</f>
        <v>121492.23982441859</v>
      </c>
      <c r="K155" s="37">
        <f>SUM(stcap:G155)</f>
        <v>40451.59868367779</v>
      </c>
      <c r="L155" s="39">
        <f t="shared" si="31"/>
        <v>161943.83850809638</v>
      </c>
      <c r="M155" s="39">
        <f t="shared" si="27"/>
        <v>96600</v>
      </c>
      <c r="N155" s="39">
        <f t="shared" si="32"/>
        <v>224892.23982441844</v>
      </c>
      <c r="O155" s="47"/>
    </row>
    <row r="156" spans="1:15" ht="12.75">
      <c r="A156" s="27">
        <f t="shared" si="28"/>
        <v>139</v>
      </c>
      <c r="B156" s="28">
        <f t="shared" si="22"/>
        <v>44043</v>
      </c>
      <c r="C156" s="34">
        <f t="shared" si="29"/>
        <v>159548.4013163221</v>
      </c>
      <c r="D156" s="34">
        <f t="shared" si="23"/>
        <v>1173.5060761456261</v>
      </c>
      <c r="E156" s="35"/>
      <c r="F156" s="34">
        <f t="shared" si="24"/>
        <v>1173.5060761456261</v>
      </c>
      <c r="G156" s="34">
        <f t="shared" si="25"/>
        <v>402.35546978340255</v>
      </c>
      <c r="H156" s="34">
        <f t="shared" si="30"/>
        <v>771.1506063622236</v>
      </c>
      <c r="I156" s="34">
        <f t="shared" si="26"/>
        <v>159146.0458465387</v>
      </c>
      <c r="J156" s="37">
        <f>SUM(stint:H156)</f>
        <v>122263.39043078081</v>
      </c>
      <c r="K156" s="37">
        <f>SUM(stcap:G156)</f>
        <v>40853.95415346119</v>
      </c>
      <c r="L156" s="39">
        <f t="shared" si="31"/>
        <v>163117.344584242</v>
      </c>
      <c r="M156" s="39">
        <f t="shared" si="27"/>
        <v>97300</v>
      </c>
      <c r="N156" s="39">
        <f t="shared" si="32"/>
        <v>224963.3904307807</v>
      </c>
      <c r="O156" s="47"/>
    </row>
    <row r="157" spans="1:15" ht="12.75">
      <c r="A157" s="27">
        <f t="shared" si="28"/>
        <v>140</v>
      </c>
      <c r="B157" s="28">
        <f t="shared" si="22"/>
        <v>44074</v>
      </c>
      <c r="C157" s="34">
        <f t="shared" si="29"/>
        <v>159146.0458465387</v>
      </c>
      <c r="D157" s="34">
        <f t="shared" si="23"/>
        <v>1173.5060761456261</v>
      </c>
      <c r="E157" s="35"/>
      <c r="F157" s="34">
        <f t="shared" si="24"/>
        <v>1173.5060761456261</v>
      </c>
      <c r="G157" s="34">
        <f t="shared" si="25"/>
        <v>404.3001878873557</v>
      </c>
      <c r="H157" s="34">
        <f t="shared" si="30"/>
        <v>769.2058882582704</v>
      </c>
      <c r="I157" s="34">
        <f t="shared" si="26"/>
        <v>158741.74565865134</v>
      </c>
      <c r="J157" s="37">
        <f>SUM(stint:H157)</f>
        <v>123032.59631903908</v>
      </c>
      <c r="K157" s="37">
        <f>SUM(stcap:G157)</f>
        <v>41258.25434134855</v>
      </c>
      <c r="L157" s="39">
        <f t="shared" si="31"/>
        <v>164290.85066038763</v>
      </c>
      <c r="M157" s="39">
        <f t="shared" si="27"/>
        <v>98000</v>
      </c>
      <c r="N157" s="39">
        <f t="shared" si="32"/>
        <v>225032.596319039</v>
      </c>
      <c r="O157" s="47"/>
    </row>
    <row r="158" spans="1:15" ht="12.75">
      <c r="A158" s="27">
        <f t="shared" si="28"/>
        <v>141</v>
      </c>
      <c r="B158" s="28">
        <f t="shared" si="22"/>
        <v>44105</v>
      </c>
      <c r="C158" s="34">
        <f t="shared" si="29"/>
        <v>158741.74565865134</v>
      </c>
      <c r="D158" s="34">
        <f t="shared" si="23"/>
        <v>1173.5060761456261</v>
      </c>
      <c r="E158" s="35"/>
      <c r="F158" s="34">
        <f t="shared" si="24"/>
        <v>1173.5060761456261</v>
      </c>
      <c r="G158" s="34">
        <f t="shared" si="25"/>
        <v>406.25430546214466</v>
      </c>
      <c r="H158" s="34">
        <f t="shared" si="30"/>
        <v>767.2517706834815</v>
      </c>
      <c r="I158" s="34">
        <f t="shared" si="26"/>
        <v>158335.4913531892</v>
      </c>
      <c r="J158" s="37">
        <f>SUM(stint:H158)</f>
        <v>123799.84808972255</v>
      </c>
      <c r="K158" s="37">
        <f>SUM(stcap:G158)</f>
        <v>41664.50864681069</v>
      </c>
      <c r="L158" s="39">
        <f t="shared" si="31"/>
        <v>165464.35673653323</v>
      </c>
      <c r="M158" s="39">
        <f t="shared" si="27"/>
        <v>98700</v>
      </c>
      <c r="N158" s="39">
        <f t="shared" si="32"/>
        <v>225099.84808972245</v>
      </c>
      <c r="O158" s="47"/>
    </row>
    <row r="159" spans="1:15" ht="12.75">
      <c r="A159" s="27">
        <f t="shared" si="28"/>
        <v>142</v>
      </c>
      <c r="B159" s="28">
        <f t="shared" si="22"/>
        <v>44135</v>
      </c>
      <c r="C159" s="34">
        <f t="shared" si="29"/>
        <v>158335.4913531892</v>
      </c>
      <c r="D159" s="34">
        <f t="shared" si="23"/>
        <v>1173.5060761456261</v>
      </c>
      <c r="E159" s="35"/>
      <c r="F159" s="34">
        <f t="shared" si="24"/>
        <v>1173.5060761456261</v>
      </c>
      <c r="G159" s="34">
        <f t="shared" si="25"/>
        <v>408.21786793854506</v>
      </c>
      <c r="H159" s="34">
        <f t="shared" si="30"/>
        <v>765.2882082070811</v>
      </c>
      <c r="I159" s="34">
        <f t="shared" si="26"/>
        <v>157927.27348525065</v>
      </c>
      <c r="J159" s="37">
        <f>SUM(stint:H159)</f>
        <v>124565.13629792964</v>
      </c>
      <c r="K159" s="37">
        <f>SUM(stcap:G159)</f>
        <v>42072.726514749236</v>
      </c>
      <c r="L159" s="39">
        <f t="shared" si="31"/>
        <v>166637.86281267888</v>
      </c>
      <c r="M159" s="39">
        <f t="shared" si="27"/>
        <v>99400</v>
      </c>
      <c r="N159" s="39">
        <f t="shared" si="32"/>
        <v>225165.13629792957</v>
      </c>
      <c r="O159" s="47"/>
    </row>
    <row r="160" spans="1:15" ht="12.75">
      <c r="A160" s="27">
        <f t="shared" si="28"/>
        <v>143</v>
      </c>
      <c r="B160" s="28">
        <f t="shared" si="22"/>
        <v>44166</v>
      </c>
      <c r="C160" s="34">
        <f t="shared" si="29"/>
        <v>157927.27348525065</v>
      </c>
      <c r="D160" s="34">
        <f t="shared" si="23"/>
        <v>1173.5060761456261</v>
      </c>
      <c r="E160" s="35"/>
      <c r="F160" s="34">
        <f t="shared" si="24"/>
        <v>1173.5060761456261</v>
      </c>
      <c r="G160" s="34">
        <f t="shared" si="25"/>
        <v>410.19092096691463</v>
      </c>
      <c r="H160" s="34">
        <f t="shared" si="30"/>
        <v>763.3151551787115</v>
      </c>
      <c r="I160" s="34">
        <f t="shared" si="26"/>
        <v>157517.08256428374</v>
      </c>
      <c r="J160" s="37">
        <f>SUM(stint:H160)</f>
        <v>125328.45145310836</v>
      </c>
      <c r="K160" s="37">
        <f>SUM(stcap:G160)</f>
        <v>42482.917435716154</v>
      </c>
      <c r="L160" s="39">
        <f t="shared" si="31"/>
        <v>167811.3688888245</v>
      </c>
      <c r="M160" s="39">
        <f t="shared" si="27"/>
        <v>100100</v>
      </c>
      <c r="N160" s="39">
        <f t="shared" si="32"/>
        <v>225228.45145310822</v>
      </c>
      <c r="O160" s="47"/>
    </row>
    <row r="161" spans="1:15" ht="12.75">
      <c r="A161" s="27">
        <f t="shared" si="28"/>
        <v>144</v>
      </c>
      <c r="B161" s="28">
        <f t="shared" si="22"/>
        <v>44196</v>
      </c>
      <c r="C161" s="34">
        <f t="shared" si="29"/>
        <v>157517.08256428374</v>
      </c>
      <c r="D161" s="34">
        <f t="shared" si="23"/>
        <v>1173.5060761456261</v>
      </c>
      <c r="E161" s="35"/>
      <c r="F161" s="34">
        <f t="shared" si="24"/>
        <v>1173.5060761456261</v>
      </c>
      <c r="G161" s="34">
        <f t="shared" si="25"/>
        <v>412.17351041825475</v>
      </c>
      <c r="H161" s="34">
        <f t="shared" si="30"/>
        <v>761.3325657273714</v>
      </c>
      <c r="I161" s="34">
        <f t="shared" si="26"/>
        <v>157104.9090538655</v>
      </c>
      <c r="J161" s="37">
        <f>SUM(stint:H161)</f>
        <v>126089.78401883572</v>
      </c>
      <c r="K161" s="37">
        <f>SUM(stcap:G161)</f>
        <v>42895.090946134405</v>
      </c>
      <c r="L161" s="39">
        <f t="shared" si="31"/>
        <v>168984.87496497013</v>
      </c>
      <c r="M161" s="39">
        <f t="shared" si="27"/>
        <v>100800</v>
      </c>
      <c r="N161" s="39">
        <f t="shared" si="32"/>
        <v>225289.78401883563</v>
      </c>
      <c r="O161" s="47"/>
    </row>
    <row r="162" spans="1:15" ht="12.75">
      <c r="A162" s="27">
        <f t="shared" si="28"/>
        <v>145</v>
      </c>
      <c r="B162" s="28">
        <f t="shared" si="22"/>
        <v>44227</v>
      </c>
      <c r="C162" s="34">
        <f t="shared" si="29"/>
        <v>157104.9090538655</v>
      </c>
      <c r="D162" s="34">
        <f t="shared" si="23"/>
        <v>1173.5060761456261</v>
      </c>
      <c r="E162" s="35"/>
      <c r="F162" s="34">
        <f t="shared" si="24"/>
        <v>1173.5060761456261</v>
      </c>
      <c r="G162" s="34">
        <f t="shared" si="25"/>
        <v>414.1656823852762</v>
      </c>
      <c r="H162" s="34">
        <f t="shared" si="30"/>
        <v>759.3403937603499</v>
      </c>
      <c r="I162" s="34">
        <f t="shared" si="26"/>
        <v>156690.74337148023</v>
      </c>
      <c r="J162" s="37">
        <f>SUM(stint:H162)</f>
        <v>126849.12441259607</v>
      </c>
      <c r="K162" s="37">
        <f>SUM(stcap:G162)</f>
        <v>43309.25662851968</v>
      </c>
      <c r="L162" s="39">
        <f t="shared" si="31"/>
        <v>170158.38104111573</v>
      </c>
      <c r="M162" s="39">
        <f t="shared" si="27"/>
        <v>101500</v>
      </c>
      <c r="N162" s="39">
        <f t="shared" si="32"/>
        <v>225349.124412596</v>
      </c>
      <c r="O162" s="47"/>
    </row>
    <row r="163" spans="1:15" ht="12.75">
      <c r="A163" s="27">
        <f t="shared" si="28"/>
        <v>146</v>
      </c>
      <c r="B163" s="28">
        <f t="shared" si="22"/>
        <v>44258</v>
      </c>
      <c r="C163" s="34">
        <f t="shared" si="29"/>
        <v>156690.74337148023</v>
      </c>
      <c r="D163" s="34">
        <f t="shared" si="23"/>
        <v>1173.5060761456261</v>
      </c>
      <c r="E163" s="35"/>
      <c r="F163" s="34">
        <f t="shared" si="24"/>
        <v>1173.5060761456261</v>
      </c>
      <c r="G163" s="34">
        <f t="shared" si="25"/>
        <v>416.16748318347163</v>
      </c>
      <c r="H163" s="34">
        <f t="shared" si="30"/>
        <v>757.3385929621545</v>
      </c>
      <c r="I163" s="34">
        <f t="shared" si="26"/>
        <v>156274.57588829676</v>
      </c>
      <c r="J163" s="37">
        <f>SUM(stint:H163)</f>
        <v>127606.46300555822</v>
      </c>
      <c r="K163" s="37">
        <f>SUM(stcap:G163)</f>
        <v>43725.42411170315</v>
      </c>
      <c r="L163" s="39">
        <f t="shared" si="31"/>
        <v>171331.88711726136</v>
      </c>
      <c r="M163" s="39">
        <f t="shared" si="27"/>
        <v>102200</v>
      </c>
      <c r="N163" s="39">
        <f t="shared" si="32"/>
        <v>225406.46300555812</v>
      </c>
      <c r="O163" s="47"/>
    </row>
    <row r="164" spans="1:15" ht="12.75">
      <c r="A164" s="27">
        <f t="shared" si="28"/>
        <v>147</v>
      </c>
      <c r="B164" s="28">
        <f t="shared" si="22"/>
        <v>44286</v>
      </c>
      <c r="C164" s="34">
        <f t="shared" si="29"/>
        <v>156274.57588829676</v>
      </c>
      <c r="D164" s="34">
        <f t="shared" si="23"/>
        <v>1173.5060761456261</v>
      </c>
      <c r="E164" s="35"/>
      <c r="F164" s="34">
        <f t="shared" si="24"/>
        <v>1173.5060761456261</v>
      </c>
      <c r="G164" s="34">
        <f t="shared" si="25"/>
        <v>418.17895935219167</v>
      </c>
      <c r="H164" s="34">
        <f t="shared" si="30"/>
        <v>755.3271167934345</v>
      </c>
      <c r="I164" s="34">
        <f t="shared" si="26"/>
        <v>155856.39692894457</v>
      </c>
      <c r="J164" s="37">
        <f>SUM(stint:H164)</f>
        <v>128361.79012235165</v>
      </c>
      <c r="K164" s="37">
        <f>SUM(stcap:G164)</f>
        <v>44143.60307105534</v>
      </c>
      <c r="L164" s="39">
        <f t="shared" si="31"/>
        <v>172505.39319340698</v>
      </c>
      <c r="M164" s="39">
        <f t="shared" si="27"/>
        <v>102900</v>
      </c>
      <c r="N164" s="39">
        <f t="shared" si="32"/>
        <v>225461.79012235155</v>
      </c>
      <c r="O164" s="47"/>
    </row>
    <row r="165" spans="1:15" ht="12.75">
      <c r="A165" s="27">
        <f t="shared" si="28"/>
        <v>148</v>
      </c>
      <c r="B165" s="28">
        <f t="shared" si="22"/>
        <v>44317</v>
      </c>
      <c r="C165" s="34">
        <f t="shared" si="29"/>
        <v>155856.39692894457</v>
      </c>
      <c r="D165" s="34">
        <f t="shared" si="23"/>
        <v>1173.5060761456261</v>
      </c>
      <c r="E165" s="35"/>
      <c r="F165" s="34">
        <f t="shared" si="24"/>
        <v>1173.5060761456261</v>
      </c>
      <c r="G165" s="34">
        <f t="shared" si="25"/>
        <v>420.20015765572737</v>
      </c>
      <c r="H165" s="34">
        <f t="shared" si="30"/>
        <v>753.3059184898988</v>
      </c>
      <c r="I165" s="34">
        <f t="shared" si="26"/>
        <v>155436.19677128884</v>
      </c>
      <c r="J165" s="37">
        <f>SUM(stint:H165)</f>
        <v>129115.09604084156</v>
      </c>
      <c r="K165" s="37">
        <f>SUM(stcap:G165)</f>
        <v>44563.80322871107</v>
      </c>
      <c r="L165" s="39">
        <f t="shared" si="31"/>
        <v>173678.8992695526</v>
      </c>
      <c r="M165" s="39">
        <f t="shared" si="27"/>
        <v>103600</v>
      </c>
      <c r="N165" s="39">
        <f t="shared" si="32"/>
        <v>225515.09604084142</v>
      </c>
      <c r="O165" s="47"/>
    </row>
    <row r="166" spans="1:15" ht="12.75">
      <c r="A166" s="27">
        <f t="shared" si="28"/>
        <v>149</v>
      </c>
      <c r="B166" s="28">
        <f t="shared" si="22"/>
        <v>44347</v>
      </c>
      <c r="C166" s="34">
        <f t="shared" si="29"/>
        <v>155436.19677128884</v>
      </c>
      <c r="D166" s="34">
        <f t="shared" si="23"/>
        <v>1173.5060761456261</v>
      </c>
      <c r="E166" s="35"/>
      <c r="F166" s="34">
        <f t="shared" si="24"/>
        <v>1173.5060761456261</v>
      </c>
      <c r="G166" s="34">
        <f t="shared" si="25"/>
        <v>422.2311250843967</v>
      </c>
      <c r="H166" s="34">
        <f t="shared" si="30"/>
        <v>751.2749510612294</v>
      </c>
      <c r="I166" s="34">
        <f t="shared" si="26"/>
        <v>155013.96564620445</v>
      </c>
      <c r="J166" s="37">
        <f>SUM(stint:H166)</f>
        <v>129866.37099190279</v>
      </c>
      <c r="K166" s="37">
        <f>SUM(stcap:G166)</f>
        <v>44986.03435379547</v>
      </c>
      <c r="L166" s="39">
        <f t="shared" si="31"/>
        <v>174852.40534569827</v>
      </c>
      <c r="M166" s="39">
        <f t="shared" si="27"/>
        <v>104300</v>
      </c>
      <c r="N166" s="39">
        <f t="shared" si="32"/>
        <v>225566.37099190272</v>
      </c>
      <c r="O166" s="47"/>
    </row>
    <row r="167" spans="1:15" ht="12.75">
      <c r="A167" s="27">
        <f t="shared" si="28"/>
        <v>150</v>
      </c>
      <c r="B167" s="28">
        <f t="shared" si="22"/>
        <v>44378</v>
      </c>
      <c r="C167" s="34">
        <f t="shared" si="29"/>
        <v>155013.96564620445</v>
      </c>
      <c r="D167" s="34">
        <f t="shared" si="23"/>
        <v>1173.5060761456261</v>
      </c>
      <c r="E167" s="35"/>
      <c r="F167" s="34">
        <f t="shared" si="24"/>
        <v>1173.5060761456261</v>
      </c>
      <c r="G167" s="34">
        <f t="shared" si="25"/>
        <v>424.2719088556379</v>
      </c>
      <c r="H167" s="34">
        <f t="shared" si="30"/>
        <v>749.2341672899882</v>
      </c>
      <c r="I167" s="34">
        <f t="shared" si="26"/>
        <v>154589.6937373488</v>
      </c>
      <c r="J167" s="37">
        <f>SUM(stint:H167)</f>
        <v>130615.60515919278</v>
      </c>
      <c r="K167" s="37">
        <f>SUM(stcap:G167)</f>
        <v>45410.30626265111</v>
      </c>
      <c r="L167" s="39">
        <f t="shared" si="31"/>
        <v>176025.9114218439</v>
      </c>
      <c r="M167" s="39">
        <f t="shared" si="27"/>
        <v>105000</v>
      </c>
      <c r="N167" s="39">
        <f t="shared" si="32"/>
        <v>225615.6051591927</v>
      </c>
      <c r="O167" s="47"/>
    </row>
    <row r="168" spans="1:15" ht="12.75">
      <c r="A168" s="27">
        <f t="shared" si="28"/>
        <v>151</v>
      </c>
      <c r="B168" s="28">
        <f t="shared" si="22"/>
        <v>44408</v>
      </c>
      <c r="C168" s="34">
        <f t="shared" si="29"/>
        <v>154589.6937373488</v>
      </c>
      <c r="D168" s="34">
        <f t="shared" si="23"/>
        <v>1173.5060761456261</v>
      </c>
      <c r="E168" s="35"/>
      <c r="F168" s="34">
        <f t="shared" si="24"/>
        <v>1173.5060761456261</v>
      </c>
      <c r="G168" s="34">
        <f t="shared" si="25"/>
        <v>426.322556415107</v>
      </c>
      <c r="H168" s="34">
        <f t="shared" si="30"/>
        <v>747.1835197305192</v>
      </c>
      <c r="I168" s="34">
        <f t="shared" si="26"/>
        <v>154163.3711809337</v>
      </c>
      <c r="J168" s="37">
        <f>SUM(stint:H168)</f>
        <v>131362.7886789233</v>
      </c>
      <c r="K168" s="37">
        <f>SUM(stcap:G168)</f>
        <v>45836.628819066216</v>
      </c>
      <c r="L168" s="39">
        <f t="shared" si="31"/>
        <v>177199.41749798952</v>
      </c>
      <c r="M168" s="39">
        <f t="shared" si="27"/>
        <v>105700</v>
      </c>
      <c r="N168" s="39">
        <f t="shared" si="32"/>
        <v>225662.7886789232</v>
      </c>
      <c r="O168" s="47"/>
    </row>
    <row r="169" spans="1:15" ht="12.75">
      <c r="A169" s="27">
        <f t="shared" si="28"/>
        <v>152</v>
      </c>
      <c r="B169" s="28">
        <f t="shared" si="22"/>
        <v>44439</v>
      </c>
      <c r="C169" s="34">
        <f t="shared" si="29"/>
        <v>154163.3711809337</v>
      </c>
      <c r="D169" s="34">
        <f t="shared" si="23"/>
        <v>1173.5060761456261</v>
      </c>
      <c r="E169" s="35"/>
      <c r="F169" s="34">
        <f t="shared" si="24"/>
        <v>1173.5060761456261</v>
      </c>
      <c r="G169" s="34">
        <f t="shared" si="25"/>
        <v>428.3831154377799</v>
      </c>
      <c r="H169" s="34">
        <f t="shared" si="30"/>
        <v>745.1229607078462</v>
      </c>
      <c r="I169" s="34">
        <f t="shared" si="26"/>
        <v>153734.9880654959</v>
      </c>
      <c r="J169" s="37">
        <f>SUM(stint:H169)</f>
        <v>132107.91163963114</v>
      </c>
      <c r="K169" s="37">
        <f>SUM(stcap:G169)</f>
        <v>46265.01193450399</v>
      </c>
      <c r="L169" s="39">
        <f t="shared" si="31"/>
        <v>178372.92357413514</v>
      </c>
      <c r="M169" s="39">
        <f t="shared" si="27"/>
        <v>106400</v>
      </c>
      <c r="N169" s="39">
        <f t="shared" si="32"/>
        <v>225707.91163963103</v>
      </c>
      <c r="O169" s="47"/>
    </row>
    <row r="170" spans="1:15" ht="12.75">
      <c r="A170" s="27">
        <f t="shared" si="28"/>
        <v>153</v>
      </c>
      <c r="B170" s="28">
        <f t="shared" si="22"/>
        <v>44470</v>
      </c>
      <c r="C170" s="34">
        <f t="shared" si="29"/>
        <v>153734.9880654959</v>
      </c>
      <c r="D170" s="34">
        <f t="shared" si="23"/>
        <v>1173.5060761456261</v>
      </c>
      <c r="E170" s="35"/>
      <c r="F170" s="34">
        <f t="shared" si="24"/>
        <v>1173.5060761456261</v>
      </c>
      <c r="G170" s="34">
        <f t="shared" si="25"/>
        <v>430.4536338290626</v>
      </c>
      <c r="H170" s="34">
        <f t="shared" si="30"/>
        <v>743.0524423165635</v>
      </c>
      <c r="I170" s="34">
        <f t="shared" si="26"/>
        <v>153304.53443166686</v>
      </c>
      <c r="J170" s="37">
        <f>SUM(stint:H170)</f>
        <v>132850.96408194772</v>
      </c>
      <c r="K170" s="37">
        <f>SUM(stcap:G170)</f>
        <v>46695.46556833306</v>
      </c>
      <c r="L170" s="39">
        <f t="shared" si="31"/>
        <v>179546.42965028077</v>
      </c>
      <c r="M170" s="39">
        <f t="shared" si="27"/>
        <v>107100</v>
      </c>
      <c r="N170" s="39">
        <f t="shared" si="32"/>
        <v>225750.96408194763</v>
      </c>
      <c r="O170" s="47"/>
    </row>
    <row r="171" spans="1:15" ht="12.75">
      <c r="A171" s="27">
        <f t="shared" si="28"/>
        <v>154</v>
      </c>
      <c r="B171" s="28">
        <f t="shared" si="22"/>
        <v>44500</v>
      </c>
      <c r="C171" s="34">
        <f t="shared" si="29"/>
        <v>153304.53443166686</v>
      </c>
      <c r="D171" s="34">
        <f t="shared" si="23"/>
        <v>1173.5060761456261</v>
      </c>
      <c r="E171" s="35"/>
      <c r="F171" s="34">
        <f t="shared" si="24"/>
        <v>1173.5060761456261</v>
      </c>
      <c r="G171" s="34">
        <f t="shared" si="25"/>
        <v>432.5341597259029</v>
      </c>
      <c r="H171" s="34">
        <f t="shared" si="30"/>
        <v>740.9719164197232</v>
      </c>
      <c r="I171" s="34">
        <f t="shared" si="26"/>
        <v>152872.00027194095</v>
      </c>
      <c r="J171" s="37">
        <f>SUM(stint:H171)</f>
        <v>133591.93599836744</v>
      </c>
      <c r="K171" s="37">
        <f>SUM(stcap:G171)</f>
        <v>47127.99972805896</v>
      </c>
      <c r="L171" s="39">
        <f t="shared" si="31"/>
        <v>180719.9357264264</v>
      </c>
      <c r="M171" s="39">
        <f t="shared" si="27"/>
        <v>107800</v>
      </c>
      <c r="N171" s="39">
        <f t="shared" si="32"/>
        <v>225791.93599836738</v>
      </c>
      <c r="O171" s="47"/>
    </row>
    <row r="172" spans="1:15" ht="12.75">
      <c r="A172" s="27">
        <f t="shared" si="28"/>
        <v>155</v>
      </c>
      <c r="B172" s="28">
        <f t="shared" si="22"/>
        <v>44531</v>
      </c>
      <c r="C172" s="34">
        <f t="shared" si="29"/>
        <v>152872.00027194095</v>
      </c>
      <c r="D172" s="34">
        <f t="shared" si="23"/>
        <v>1173.5060761456261</v>
      </c>
      <c r="E172" s="35"/>
      <c r="F172" s="34">
        <f t="shared" si="24"/>
        <v>1173.5060761456261</v>
      </c>
      <c r="G172" s="34">
        <f t="shared" si="25"/>
        <v>434.6247414979115</v>
      </c>
      <c r="H172" s="34">
        <f t="shared" si="30"/>
        <v>738.8813346477147</v>
      </c>
      <c r="I172" s="34">
        <f t="shared" si="26"/>
        <v>152437.37553044304</v>
      </c>
      <c r="J172" s="37">
        <f>SUM(stint:H172)</f>
        <v>134330.81733301515</v>
      </c>
      <c r="K172" s="37">
        <f>SUM(stcap:G172)</f>
        <v>47562.62446955687</v>
      </c>
      <c r="L172" s="39">
        <f t="shared" si="31"/>
        <v>181893.44180257202</v>
      </c>
      <c r="M172" s="39">
        <f t="shared" si="27"/>
        <v>108500</v>
      </c>
      <c r="N172" s="39">
        <f t="shared" si="32"/>
        <v>225830.81733301503</v>
      </c>
      <c r="O172" s="47"/>
    </row>
    <row r="173" spans="1:15" ht="12.75">
      <c r="A173" s="27">
        <f t="shared" si="28"/>
        <v>156</v>
      </c>
      <c r="B173" s="28">
        <f t="shared" si="22"/>
        <v>44561</v>
      </c>
      <c r="C173" s="34">
        <f t="shared" si="29"/>
        <v>152437.37553044304</v>
      </c>
      <c r="D173" s="34">
        <f t="shared" si="23"/>
        <v>1173.5060761456261</v>
      </c>
      <c r="E173" s="35"/>
      <c r="F173" s="34">
        <f t="shared" si="24"/>
        <v>1173.5060761456261</v>
      </c>
      <c r="G173" s="34">
        <f t="shared" si="25"/>
        <v>436.7254277484848</v>
      </c>
      <c r="H173" s="34">
        <f t="shared" si="30"/>
        <v>736.7806483971414</v>
      </c>
      <c r="I173" s="34">
        <f t="shared" si="26"/>
        <v>152000.65010269455</v>
      </c>
      <c r="J173" s="37">
        <f>SUM(stint:H173)</f>
        <v>135067.59798141228</v>
      </c>
      <c r="K173" s="37">
        <f>SUM(stcap:G173)</f>
        <v>47999.34989730535</v>
      </c>
      <c r="L173" s="39">
        <f t="shared" si="31"/>
        <v>183066.94787871762</v>
      </c>
      <c r="M173" s="39">
        <f t="shared" si="27"/>
        <v>109200</v>
      </c>
      <c r="N173" s="39">
        <f t="shared" si="32"/>
        <v>225867.5979814122</v>
      </c>
      <c r="O173" s="47"/>
    </row>
    <row r="174" spans="1:15" ht="12.75">
      <c r="A174" s="27">
        <f t="shared" si="28"/>
        <v>157</v>
      </c>
      <c r="B174" s="28">
        <f t="shared" si="22"/>
        <v>44592</v>
      </c>
      <c r="C174" s="34">
        <f t="shared" si="29"/>
        <v>152000.65010269455</v>
      </c>
      <c r="D174" s="34">
        <f t="shared" si="23"/>
        <v>1173.5060761456261</v>
      </c>
      <c r="E174" s="35"/>
      <c r="F174" s="34">
        <f t="shared" si="24"/>
        <v>1173.5060761456261</v>
      </c>
      <c r="G174" s="34">
        <f t="shared" si="25"/>
        <v>438.83626731593586</v>
      </c>
      <c r="H174" s="34">
        <f t="shared" si="30"/>
        <v>734.6698088296903</v>
      </c>
      <c r="I174" s="34">
        <f t="shared" si="26"/>
        <v>151561.81383537862</v>
      </c>
      <c r="J174" s="37">
        <f>SUM(stint:H174)</f>
        <v>135802.26779024198</v>
      </c>
      <c r="K174" s="37">
        <f>SUM(stcap:G174)</f>
        <v>48438.186164621286</v>
      </c>
      <c r="L174" s="39">
        <f t="shared" si="31"/>
        <v>184240.45395486327</v>
      </c>
      <c r="M174" s="39">
        <f t="shared" si="27"/>
        <v>109900</v>
      </c>
      <c r="N174" s="39">
        <f t="shared" si="32"/>
        <v>225902.26779024187</v>
      </c>
      <c r="O174" s="47"/>
    </row>
    <row r="175" spans="1:15" ht="12.75">
      <c r="A175" s="27">
        <f t="shared" si="28"/>
        <v>158</v>
      </c>
      <c r="B175" s="28">
        <f t="shared" si="22"/>
        <v>44623</v>
      </c>
      <c r="C175" s="34">
        <f t="shared" si="29"/>
        <v>151561.81383537862</v>
      </c>
      <c r="D175" s="34">
        <f t="shared" si="23"/>
        <v>1173.5060761456261</v>
      </c>
      <c r="E175" s="35"/>
      <c r="F175" s="34">
        <f t="shared" si="24"/>
        <v>1173.5060761456261</v>
      </c>
      <c r="G175" s="34">
        <f t="shared" si="25"/>
        <v>440.95730927462944</v>
      </c>
      <c r="H175" s="34">
        <f t="shared" si="30"/>
        <v>732.5487668709967</v>
      </c>
      <c r="I175" s="34">
        <f t="shared" si="26"/>
        <v>151120.85652610398</v>
      </c>
      <c r="J175" s="37">
        <f>SUM(stint:H175)</f>
        <v>136534.81655711296</v>
      </c>
      <c r="K175" s="37">
        <f>SUM(stcap:G175)</f>
        <v>48879.143473895914</v>
      </c>
      <c r="L175" s="39">
        <f t="shared" si="31"/>
        <v>185413.96003100887</v>
      </c>
      <c r="M175" s="39">
        <f t="shared" si="27"/>
        <v>110600</v>
      </c>
      <c r="N175" s="39">
        <f t="shared" si="32"/>
        <v>225934.81655711285</v>
      </c>
      <c r="O175" s="47"/>
    </row>
    <row r="176" spans="1:15" ht="12.75">
      <c r="A176" s="27">
        <f t="shared" si="28"/>
        <v>159</v>
      </c>
      <c r="B176" s="28">
        <f t="shared" si="22"/>
        <v>44651</v>
      </c>
      <c r="C176" s="34">
        <f t="shared" si="29"/>
        <v>151120.85652610398</v>
      </c>
      <c r="D176" s="34">
        <f t="shared" si="23"/>
        <v>1173.5060761456261</v>
      </c>
      <c r="E176" s="35"/>
      <c r="F176" s="34">
        <f t="shared" si="24"/>
        <v>1173.5060761456261</v>
      </c>
      <c r="G176" s="34">
        <f t="shared" si="25"/>
        <v>443.0886029361236</v>
      </c>
      <c r="H176" s="34">
        <f t="shared" si="30"/>
        <v>730.4174732095025</v>
      </c>
      <c r="I176" s="34">
        <f t="shared" si="26"/>
        <v>150677.76792316785</v>
      </c>
      <c r="J176" s="37">
        <f>SUM(stint:H176)</f>
        <v>137265.23403032246</v>
      </c>
      <c r="K176" s="37">
        <f>SUM(stcap:G176)</f>
        <v>49322.232076832035</v>
      </c>
      <c r="L176" s="39">
        <f t="shared" si="31"/>
        <v>186587.4661071545</v>
      </c>
      <c r="M176" s="39">
        <f t="shared" si="27"/>
        <v>111300</v>
      </c>
      <c r="N176" s="39">
        <f t="shared" si="32"/>
        <v>225965.23403032235</v>
      </c>
      <c r="O176" s="47"/>
    </row>
    <row r="177" spans="1:15" ht="12.75">
      <c r="A177" s="27">
        <f t="shared" si="28"/>
        <v>160</v>
      </c>
      <c r="B177" s="28">
        <f t="shared" si="22"/>
        <v>44682</v>
      </c>
      <c r="C177" s="34">
        <f t="shared" si="29"/>
        <v>150677.76792316785</v>
      </c>
      <c r="D177" s="34">
        <f t="shared" si="23"/>
        <v>1173.5060761456261</v>
      </c>
      <c r="E177" s="35"/>
      <c r="F177" s="34">
        <f t="shared" si="24"/>
        <v>1173.5060761456261</v>
      </c>
      <c r="G177" s="34">
        <f t="shared" si="25"/>
        <v>445.23019785031477</v>
      </c>
      <c r="H177" s="34">
        <f t="shared" si="30"/>
        <v>728.2758782953114</v>
      </c>
      <c r="I177" s="34">
        <f t="shared" si="26"/>
        <v>150232.53772531752</v>
      </c>
      <c r="J177" s="37">
        <f>SUM(stint:H177)</f>
        <v>137993.50990861777</v>
      </c>
      <c r="K177" s="37">
        <f>SUM(stcap:G177)</f>
        <v>49767.46227468235</v>
      </c>
      <c r="L177" s="39">
        <f t="shared" si="31"/>
        <v>187760.97218330012</v>
      </c>
      <c r="M177" s="39">
        <f t="shared" si="27"/>
        <v>112000</v>
      </c>
      <c r="N177" s="39">
        <f t="shared" si="32"/>
        <v>225993.50990861765</v>
      </c>
      <c r="O177" s="47"/>
    </row>
    <row r="178" spans="1:15" ht="12.75">
      <c r="A178" s="27">
        <f t="shared" si="28"/>
        <v>161</v>
      </c>
      <c r="B178" s="28">
        <f t="shared" si="22"/>
        <v>44712</v>
      </c>
      <c r="C178" s="34">
        <f t="shared" si="29"/>
        <v>150232.53772531752</v>
      </c>
      <c r="D178" s="34">
        <f t="shared" si="23"/>
        <v>1173.5060761456261</v>
      </c>
      <c r="E178" s="35"/>
      <c r="F178" s="34">
        <f t="shared" si="24"/>
        <v>1173.5060761456261</v>
      </c>
      <c r="G178" s="34">
        <f t="shared" si="25"/>
        <v>447.38214380659144</v>
      </c>
      <c r="H178" s="34">
        <f t="shared" si="30"/>
        <v>726.1239323390347</v>
      </c>
      <c r="I178" s="34">
        <f t="shared" si="26"/>
        <v>149785.15558151095</v>
      </c>
      <c r="J178" s="37">
        <f>SUM(stint:H178)</f>
        <v>138719.6338409568</v>
      </c>
      <c r="K178" s="37">
        <f>SUM(stcap:G178)</f>
        <v>50214.844418488945</v>
      </c>
      <c r="L178" s="39">
        <f t="shared" si="31"/>
        <v>188934.47825944575</v>
      </c>
      <c r="M178" s="39">
        <f t="shared" si="27"/>
        <v>112700</v>
      </c>
      <c r="N178" s="39">
        <f t="shared" si="32"/>
        <v>226019.63384095673</v>
      </c>
      <c r="O178" s="47"/>
    </row>
    <row r="179" spans="1:15" ht="12.75">
      <c r="A179" s="27">
        <f t="shared" si="28"/>
        <v>162</v>
      </c>
      <c r="B179" s="28">
        <f t="shared" si="22"/>
        <v>44743</v>
      </c>
      <c r="C179" s="34">
        <f t="shared" si="29"/>
        <v>149785.15558151095</v>
      </c>
      <c r="D179" s="34">
        <f t="shared" si="23"/>
        <v>1173.5060761456261</v>
      </c>
      <c r="E179" s="35"/>
      <c r="F179" s="34">
        <f t="shared" si="24"/>
        <v>1173.5060761456261</v>
      </c>
      <c r="G179" s="34">
        <f t="shared" si="25"/>
        <v>449.5444908349899</v>
      </c>
      <c r="H179" s="34">
        <f t="shared" si="30"/>
        <v>723.9615853106362</v>
      </c>
      <c r="I179" s="34">
        <f t="shared" si="26"/>
        <v>149335.61109067596</v>
      </c>
      <c r="J179" s="37">
        <f>SUM(stint:H179)</f>
        <v>139443.59542626745</v>
      </c>
      <c r="K179" s="37">
        <f>SUM(stcap:G179)</f>
        <v>50664.388909323934</v>
      </c>
      <c r="L179" s="39">
        <f t="shared" si="31"/>
        <v>190107.98433559138</v>
      </c>
      <c r="M179" s="39">
        <f t="shared" si="27"/>
        <v>113400</v>
      </c>
      <c r="N179" s="39">
        <f t="shared" si="32"/>
        <v>226043.59542626736</v>
      </c>
      <c r="O179" s="47"/>
    </row>
    <row r="180" spans="1:15" ht="12.75">
      <c r="A180" s="27">
        <f t="shared" si="28"/>
        <v>163</v>
      </c>
      <c r="B180" s="28">
        <f t="shared" si="22"/>
        <v>44773</v>
      </c>
      <c r="C180" s="34">
        <f t="shared" si="29"/>
        <v>149335.61109067596</v>
      </c>
      <c r="D180" s="34">
        <f t="shared" si="23"/>
        <v>1173.5060761456261</v>
      </c>
      <c r="E180" s="35"/>
      <c r="F180" s="34">
        <f t="shared" si="24"/>
        <v>1173.5060761456261</v>
      </c>
      <c r="G180" s="34">
        <f t="shared" si="25"/>
        <v>451.71728920735904</v>
      </c>
      <c r="H180" s="34">
        <f t="shared" si="30"/>
        <v>721.7887869382671</v>
      </c>
      <c r="I180" s="34">
        <f t="shared" si="26"/>
        <v>148883.8938014686</v>
      </c>
      <c r="J180" s="37">
        <f>SUM(stint:H180)</f>
        <v>140165.38421320572</v>
      </c>
      <c r="K180" s="37">
        <f>SUM(stcap:G180)</f>
        <v>51116.10619853129</v>
      </c>
      <c r="L180" s="39">
        <f t="shared" si="31"/>
        <v>191281.490411737</v>
      </c>
      <c r="M180" s="39">
        <f t="shared" si="27"/>
        <v>114100</v>
      </c>
      <c r="N180" s="39">
        <f t="shared" si="32"/>
        <v>226065.3842132056</v>
      </c>
      <c r="O180" s="47"/>
    </row>
    <row r="181" spans="1:15" ht="12.75">
      <c r="A181" s="27">
        <f t="shared" si="28"/>
        <v>164</v>
      </c>
      <c r="B181" s="28">
        <f t="shared" si="22"/>
        <v>44804</v>
      </c>
      <c r="C181" s="34">
        <f t="shared" si="29"/>
        <v>148883.8938014686</v>
      </c>
      <c r="D181" s="34">
        <f t="shared" si="23"/>
        <v>1173.5060761456261</v>
      </c>
      <c r="E181" s="35"/>
      <c r="F181" s="34">
        <f t="shared" si="24"/>
        <v>1173.5060761456261</v>
      </c>
      <c r="G181" s="34">
        <f t="shared" si="25"/>
        <v>453.90058943852785</v>
      </c>
      <c r="H181" s="34">
        <f t="shared" si="30"/>
        <v>719.6054867070983</v>
      </c>
      <c r="I181" s="34">
        <f t="shared" si="26"/>
        <v>148429.99321203007</v>
      </c>
      <c r="J181" s="37">
        <f>SUM(stint:H181)</f>
        <v>140884.9896999128</v>
      </c>
      <c r="K181" s="37">
        <f>SUM(stcap:G181)</f>
        <v>51570.00678796982</v>
      </c>
      <c r="L181" s="39">
        <f t="shared" si="31"/>
        <v>192454.99648788263</v>
      </c>
      <c r="M181" s="39">
        <f t="shared" si="27"/>
        <v>114800</v>
      </c>
      <c r="N181" s="39">
        <f t="shared" si="32"/>
        <v>226084.98969991272</v>
      </c>
      <c r="O181" s="47"/>
    </row>
    <row r="182" spans="1:15" ht="12.75">
      <c r="A182" s="27">
        <f t="shared" si="28"/>
        <v>165</v>
      </c>
      <c r="B182" s="28">
        <f t="shared" si="22"/>
        <v>44835</v>
      </c>
      <c r="C182" s="34">
        <f t="shared" si="29"/>
        <v>148429.99321203007</v>
      </c>
      <c r="D182" s="34">
        <f t="shared" si="23"/>
        <v>1173.5060761456261</v>
      </c>
      <c r="E182" s="35"/>
      <c r="F182" s="34">
        <f t="shared" si="24"/>
        <v>1173.5060761456261</v>
      </c>
      <c r="G182" s="34">
        <f t="shared" si="25"/>
        <v>456.0944422874808</v>
      </c>
      <c r="H182" s="34">
        <f t="shared" si="30"/>
        <v>717.4116338581454</v>
      </c>
      <c r="I182" s="34">
        <f t="shared" si="26"/>
        <v>147973.89876974258</v>
      </c>
      <c r="J182" s="37">
        <f>SUM(stint:H182)</f>
        <v>141602.40133377095</v>
      </c>
      <c r="K182" s="37">
        <f>SUM(stcap:G182)</f>
        <v>52026.1012302573</v>
      </c>
      <c r="L182" s="39">
        <f t="shared" si="31"/>
        <v>193628.50256402825</v>
      </c>
      <c r="M182" s="39">
        <f t="shared" si="27"/>
        <v>115500</v>
      </c>
      <c r="N182" s="39">
        <f t="shared" si="32"/>
        <v>226102.40133377083</v>
      </c>
      <c r="O182" s="47"/>
    </row>
    <row r="183" spans="1:15" ht="12.75">
      <c r="A183" s="27">
        <f t="shared" si="28"/>
        <v>166</v>
      </c>
      <c r="B183" s="28">
        <f t="shared" si="22"/>
        <v>44865</v>
      </c>
      <c r="C183" s="34">
        <f t="shared" si="29"/>
        <v>147973.89876974258</v>
      </c>
      <c r="D183" s="34">
        <f t="shared" si="23"/>
        <v>1173.5060761456261</v>
      </c>
      <c r="E183" s="35"/>
      <c r="F183" s="34">
        <f t="shared" si="24"/>
        <v>1173.5060761456261</v>
      </c>
      <c r="G183" s="34">
        <f t="shared" si="25"/>
        <v>458.2988987585369</v>
      </c>
      <c r="H183" s="34">
        <f t="shared" si="30"/>
        <v>715.2071773870892</v>
      </c>
      <c r="I183" s="34">
        <f t="shared" si="26"/>
        <v>147515.59987098404</v>
      </c>
      <c r="J183" s="37">
        <f>SUM(stint:H183)</f>
        <v>142317.60851115803</v>
      </c>
      <c r="K183" s="37">
        <f>SUM(stcap:G183)</f>
        <v>52484.400129015834</v>
      </c>
      <c r="L183" s="39">
        <f t="shared" si="31"/>
        <v>194802.00864017388</v>
      </c>
      <c r="M183" s="39">
        <f t="shared" si="27"/>
        <v>116200</v>
      </c>
      <c r="N183" s="39">
        <f t="shared" si="32"/>
        <v>226117.60851115792</v>
      </c>
      <c r="O183" s="47"/>
    </row>
    <row r="184" spans="1:15" ht="12.75">
      <c r="A184" s="27">
        <f t="shared" si="28"/>
        <v>167</v>
      </c>
      <c r="B184" s="28">
        <f t="shared" si="22"/>
        <v>44896</v>
      </c>
      <c r="C184" s="34">
        <f t="shared" si="29"/>
        <v>147515.59987098404</v>
      </c>
      <c r="D184" s="34">
        <f t="shared" si="23"/>
        <v>1173.5060761456261</v>
      </c>
      <c r="E184" s="35"/>
      <c r="F184" s="34">
        <f t="shared" si="24"/>
        <v>1173.5060761456261</v>
      </c>
      <c r="G184" s="34">
        <f t="shared" si="25"/>
        <v>460.51401010253664</v>
      </c>
      <c r="H184" s="34">
        <f t="shared" si="30"/>
        <v>712.9920660430895</v>
      </c>
      <c r="I184" s="34">
        <f t="shared" si="26"/>
        <v>147055.0858608815</v>
      </c>
      <c r="J184" s="37">
        <f>SUM(stint:H184)</f>
        <v>143030.6005772011</v>
      </c>
      <c r="K184" s="37">
        <f>SUM(stcap:G184)</f>
        <v>52944.91413911837</v>
      </c>
      <c r="L184" s="39">
        <f t="shared" si="31"/>
        <v>195975.51471631948</v>
      </c>
      <c r="M184" s="39">
        <f t="shared" si="27"/>
        <v>116900</v>
      </c>
      <c r="N184" s="39">
        <f t="shared" si="32"/>
        <v>226130.600577201</v>
      </c>
      <c r="O184" s="47"/>
    </row>
    <row r="185" spans="1:15" ht="12.75">
      <c r="A185" s="27">
        <f t="shared" si="28"/>
        <v>168</v>
      </c>
      <c r="B185" s="28">
        <f t="shared" si="22"/>
        <v>44926</v>
      </c>
      <c r="C185" s="34">
        <f t="shared" si="29"/>
        <v>147055.0858608815</v>
      </c>
      <c r="D185" s="34">
        <f t="shared" si="23"/>
        <v>1173.5060761456261</v>
      </c>
      <c r="E185" s="35"/>
      <c r="F185" s="34">
        <f t="shared" si="24"/>
        <v>1173.5060761456261</v>
      </c>
      <c r="G185" s="34">
        <f t="shared" si="25"/>
        <v>462.73982781803227</v>
      </c>
      <c r="H185" s="34">
        <f t="shared" si="30"/>
        <v>710.7662483275939</v>
      </c>
      <c r="I185" s="34">
        <f t="shared" si="26"/>
        <v>146592.34603306346</v>
      </c>
      <c r="J185" s="37">
        <f>SUM(stint:H185)</f>
        <v>143741.3668255287</v>
      </c>
      <c r="K185" s="37">
        <f>SUM(stcap:G185)</f>
        <v>53407.65396693641</v>
      </c>
      <c r="L185" s="39">
        <f t="shared" si="31"/>
        <v>197149.0207924651</v>
      </c>
      <c r="M185" s="39">
        <f t="shared" si="27"/>
        <v>117600</v>
      </c>
      <c r="N185" s="39">
        <f t="shared" si="32"/>
        <v>226141.36682552856</v>
      </c>
      <c r="O185" s="47"/>
    </row>
    <row r="186" spans="1:15" ht="12.75">
      <c r="A186" s="27">
        <f t="shared" si="28"/>
        <v>169</v>
      </c>
      <c r="B186" s="28">
        <f t="shared" si="22"/>
        <v>44957</v>
      </c>
      <c r="C186" s="34">
        <f t="shared" si="29"/>
        <v>146592.34603306346</v>
      </c>
      <c r="D186" s="34">
        <f t="shared" si="23"/>
        <v>1173.5060761456261</v>
      </c>
      <c r="E186" s="35"/>
      <c r="F186" s="34">
        <f t="shared" si="24"/>
        <v>1173.5060761456261</v>
      </c>
      <c r="G186" s="34">
        <f t="shared" si="25"/>
        <v>464.97640365248606</v>
      </c>
      <c r="H186" s="34">
        <f t="shared" si="30"/>
        <v>708.5296724931401</v>
      </c>
      <c r="I186" s="34">
        <f t="shared" si="26"/>
        <v>146127.36962941097</v>
      </c>
      <c r="J186" s="37">
        <f>SUM(stint:H186)</f>
        <v>144449.89649802184</v>
      </c>
      <c r="K186" s="37">
        <f>SUM(stcap:G186)</f>
        <v>53872.63037058889</v>
      </c>
      <c r="L186" s="39">
        <f t="shared" si="31"/>
        <v>198322.52686861073</v>
      </c>
      <c r="M186" s="39">
        <f t="shared" si="27"/>
        <v>118300</v>
      </c>
      <c r="N186" s="39">
        <f t="shared" si="32"/>
        <v>226149.89649802167</v>
      </c>
      <c r="O186" s="47"/>
    </row>
    <row r="187" spans="1:15" ht="12.75">
      <c r="A187" s="27">
        <f t="shared" si="28"/>
        <v>170</v>
      </c>
      <c r="B187" s="28">
        <f t="shared" si="22"/>
        <v>44988</v>
      </c>
      <c r="C187" s="34">
        <f t="shared" si="29"/>
        <v>146127.36962941097</v>
      </c>
      <c r="D187" s="34">
        <f t="shared" si="23"/>
        <v>1173.5060761456261</v>
      </c>
      <c r="E187" s="35"/>
      <c r="F187" s="34">
        <f t="shared" si="24"/>
        <v>1173.5060761456261</v>
      </c>
      <c r="G187" s="34">
        <f t="shared" si="25"/>
        <v>467.22378960347305</v>
      </c>
      <c r="H187" s="34">
        <f t="shared" si="30"/>
        <v>706.2822865421531</v>
      </c>
      <c r="I187" s="34">
        <f t="shared" si="26"/>
        <v>145660.1458398075</v>
      </c>
      <c r="J187" s="37">
        <f>SUM(stint:H187)</f>
        <v>145156.178784564</v>
      </c>
      <c r="K187" s="37">
        <f>SUM(stcap:G187)</f>
        <v>54339.854160192364</v>
      </c>
      <c r="L187" s="39">
        <f t="shared" si="31"/>
        <v>199496.03294475636</v>
      </c>
      <c r="M187" s="39">
        <f t="shared" si="27"/>
        <v>119000</v>
      </c>
      <c r="N187" s="39">
        <f t="shared" si="32"/>
        <v>226156.17878456385</v>
      </c>
      <c r="O187" s="47"/>
    </row>
    <row r="188" spans="1:15" ht="12.75">
      <c r="A188" s="27">
        <f t="shared" si="28"/>
        <v>171</v>
      </c>
      <c r="B188" s="28">
        <f t="shared" si="22"/>
        <v>45016</v>
      </c>
      <c r="C188" s="34">
        <f t="shared" si="29"/>
        <v>145660.1458398075</v>
      </c>
      <c r="D188" s="34">
        <f t="shared" si="23"/>
        <v>1173.5060761456261</v>
      </c>
      <c r="E188" s="35"/>
      <c r="F188" s="34">
        <f t="shared" si="24"/>
        <v>1173.5060761456261</v>
      </c>
      <c r="G188" s="34">
        <f t="shared" si="25"/>
        <v>469.4820379198899</v>
      </c>
      <c r="H188" s="34">
        <f t="shared" si="30"/>
        <v>704.0240382257363</v>
      </c>
      <c r="I188" s="34">
        <f t="shared" si="26"/>
        <v>145190.6638018876</v>
      </c>
      <c r="J188" s="37">
        <f>SUM(stint:H188)</f>
        <v>145860.20282278972</v>
      </c>
      <c r="K188" s="37">
        <f>SUM(stcap:G188)</f>
        <v>54809.33619811225</v>
      </c>
      <c r="L188" s="39">
        <f t="shared" si="31"/>
        <v>200669.53902090198</v>
      </c>
      <c r="M188" s="39">
        <f t="shared" si="27"/>
        <v>119700</v>
      </c>
      <c r="N188" s="39">
        <f t="shared" si="32"/>
        <v>226160.20282278955</v>
      </c>
      <c r="O188" s="47"/>
    </row>
    <row r="189" spans="1:15" ht="12.75">
      <c r="A189" s="27">
        <f t="shared" si="28"/>
        <v>172</v>
      </c>
      <c r="B189" s="28">
        <f t="shared" si="22"/>
        <v>45047</v>
      </c>
      <c r="C189" s="34">
        <f t="shared" si="29"/>
        <v>145190.6638018876</v>
      </c>
      <c r="D189" s="34">
        <f t="shared" si="23"/>
        <v>1173.5060761456261</v>
      </c>
      <c r="E189" s="35"/>
      <c r="F189" s="34">
        <f t="shared" si="24"/>
        <v>1173.5060761456261</v>
      </c>
      <c r="G189" s="34">
        <f t="shared" si="25"/>
        <v>471.75120110316936</v>
      </c>
      <c r="H189" s="34">
        <f t="shared" si="30"/>
        <v>701.7548750424568</v>
      </c>
      <c r="I189" s="34">
        <f t="shared" si="26"/>
        <v>144718.91260078442</v>
      </c>
      <c r="J189" s="37">
        <f>SUM(stint:H189)</f>
        <v>146561.95769783217</v>
      </c>
      <c r="K189" s="37">
        <f>SUM(stcap:G189)</f>
        <v>55281.08739921542</v>
      </c>
      <c r="L189" s="39">
        <f t="shared" si="31"/>
        <v>201843.04509704758</v>
      </c>
      <c r="M189" s="39">
        <f t="shared" si="27"/>
        <v>120400</v>
      </c>
      <c r="N189" s="39">
        <f t="shared" si="32"/>
        <v>226161.95769783203</v>
      </c>
      <c r="O189" s="47"/>
    </row>
    <row r="190" spans="1:15" ht="12.75">
      <c r="A190" s="27">
        <f t="shared" si="28"/>
        <v>173</v>
      </c>
      <c r="B190" s="28">
        <f t="shared" si="22"/>
        <v>45077</v>
      </c>
      <c r="C190" s="34">
        <f t="shared" si="29"/>
        <v>144718.91260078442</v>
      </c>
      <c r="D190" s="34">
        <f t="shared" si="23"/>
        <v>1173.5060761456261</v>
      </c>
      <c r="E190" s="35"/>
      <c r="F190" s="34">
        <f t="shared" si="24"/>
        <v>1173.5060761456261</v>
      </c>
      <c r="G190" s="34">
        <f t="shared" si="25"/>
        <v>474.03133190850133</v>
      </c>
      <c r="H190" s="34">
        <f t="shared" si="30"/>
        <v>699.4747442371248</v>
      </c>
      <c r="I190" s="34">
        <f t="shared" si="26"/>
        <v>144244.8812688759</v>
      </c>
      <c r="J190" s="37">
        <f>SUM(stint:H190)</f>
        <v>147261.4324420693</v>
      </c>
      <c r="K190" s="37">
        <f>SUM(stcap:G190)</f>
        <v>55755.11873112393</v>
      </c>
      <c r="L190" s="39">
        <f t="shared" si="31"/>
        <v>203016.5511731932</v>
      </c>
      <c r="M190" s="39">
        <f t="shared" si="27"/>
        <v>121100</v>
      </c>
      <c r="N190" s="39">
        <f t="shared" si="32"/>
        <v>226161.4324420691</v>
      </c>
      <c r="O190" s="47"/>
    </row>
    <row r="191" spans="1:15" ht="12.75">
      <c r="A191" s="27">
        <f t="shared" si="28"/>
        <v>174</v>
      </c>
      <c r="B191" s="28">
        <f t="shared" si="22"/>
        <v>45108</v>
      </c>
      <c r="C191" s="34">
        <f t="shared" si="29"/>
        <v>144244.8812688759</v>
      </c>
      <c r="D191" s="34">
        <f t="shared" si="23"/>
        <v>1173.5060761456261</v>
      </c>
      <c r="E191" s="35"/>
      <c r="F191" s="34">
        <f t="shared" si="24"/>
        <v>1173.5060761456261</v>
      </c>
      <c r="G191" s="34">
        <f t="shared" si="25"/>
        <v>476.32248334605913</v>
      </c>
      <c r="H191" s="34">
        <f t="shared" si="30"/>
        <v>697.183592799567</v>
      </c>
      <c r="I191" s="34">
        <f t="shared" si="26"/>
        <v>143768.55878552984</v>
      </c>
      <c r="J191" s="37">
        <f>SUM(stint:H191)</f>
        <v>147958.61603486884</v>
      </c>
      <c r="K191" s="37">
        <f>SUM(stcap:G191)</f>
        <v>56231.44121446999</v>
      </c>
      <c r="L191" s="39">
        <f t="shared" si="31"/>
        <v>204190.05724933883</v>
      </c>
      <c r="M191" s="39">
        <f t="shared" si="27"/>
        <v>121800</v>
      </c>
      <c r="N191" s="39">
        <f t="shared" si="32"/>
        <v>226158.61603486864</v>
      </c>
      <c r="O191" s="47"/>
    </row>
    <row r="192" spans="1:15" ht="12.75">
      <c r="A192" s="27">
        <f t="shared" si="28"/>
        <v>175</v>
      </c>
      <c r="B192" s="28">
        <f t="shared" si="22"/>
        <v>45138</v>
      </c>
      <c r="C192" s="34">
        <f t="shared" si="29"/>
        <v>143768.55878552984</v>
      </c>
      <c r="D192" s="34">
        <f t="shared" si="23"/>
        <v>1173.5060761456261</v>
      </c>
      <c r="E192" s="35"/>
      <c r="F192" s="34">
        <f t="shared" si="24"/>
        <v>1173.5060761456261</v>
      </c>
      <c r="G192" s="34">
        <f t="shared" si="25"/>
        <v>478.6247086822319</v>
      </c>
      <c r="H192" s="34">
        <f t="shared" si="30"/>
        <v>694.8813674633942</v>
      </c>
      <c r="I192" s="34">
        <f t="shared" si="26"/>
        <v>143289.9340768476</v>
      </c>
      <c r="J192" s="37">
        <f>SUM(stint:H192)</f>
        <v>148653.49740233223</v>
      </c>
      <c r="K192" s="37">
        <f>SUM(stcap:G192)</f>
        <v>56710.06592315222</v>
      </c>
      <c r="L192" s="39">
        <f t="shared" si="31"/>
        <v>205363.56332548446</v>
      </c>
      <c r="M192" s="39">
        <f t="shared" si="27"/>
        <v>122500</v>
      </c>
      <c r="N192" s="39">
        <f t="shared" si="32"/>
        <v>226153.49740233202</v>
      </c>
      <c r="O192" s="47"/>
    </row>
    <row r="193" spans="1:15" ht="12.75">
      <c r="A193" s="27">
        <f t="shared" si="28"/>
        <v>176</v>
      </c>
      <c r="B193" s="28">
        <f t="shared" si="22"/>
        <v>45169</v>
      </c>
      <c r="C193" s="34">
        <f t="shared" si="29"/>
        <v>143289.9340768476</v>
      </c>
      <c r="D193" s="34">
        <f t="shared" si="23"/>
        <v>1173.5060761456261</v>
      </c>
      <c r="E193" s="35"/>
      <c r="F193" s="34">
        <f t="shared" si="24"/>
        <v>1173.5060761456261</v>
      </c>
      <c r="G193" s="34">
        <f t="shared" si="25"/>
        <v>480.9380614408627</v>
      </c>
      <c r="H193" s="34">
        <f t="shared" si="30"/>
        <v>692.5680147047634</v>
      </c>
      <c r="I193" s="34">
        <f t="shared" si="26"/>
        <v>142808.99601540674</v>
      </c>
      <c r="J193" s="37">
        <f>SUM(stint:H193)</f>
        <v>149346.065417037</v>
      </c>
      <c r="K193" s="37">
        <f>SUM(stcap:G193)</f>
        <v>57191.00398459309</v>
      </c>
      <c r="L193" s="39">
        <f t="shared" si="31"/>
        <v>206537.06940163008</v>
      </c>
      <c r="M193" s="39">
        <f t="shared" si="27"/>
        <v>123200</v>
      </c>
      <c r="N193" s="39">
        <f t="shared" si="32"/>
        <v>226146.06541703682</v>
      </c>
      <c r="O193" s="47"/>
    </row>
    <row r="194" spans="1:15" ht="12.75">
      <c r="A194" s="27">
        <f t="shared" si="28"/>
        <v>177</v>
      </c>
      <c r="B194" s="28">
        <f t="shared" si="22"/>
        <v>45200</v>
      </c>
      <c r="C194" s="34">
        <f t="shared" si="29"/>
        <v>142808.99601540674</v>
      </c>
      <c r="D194" s="34">
        <f t="shared" si="23"/>
        <v>1173.5060761456261</v>
      </c>
      <c r="E194" s="35"/>
      <c r="F194" s="34">
        <f t="shared" si="24"/>
        <v>1173.5060761456261</v>
      </c>
      <c r="G194" s="34">
        <f t="shared" si="25"/>
        <v>483.2625954044935</v>
      </c>
      <c r="H194" s="34">
        <f t="shared" si="30"/>
        <v>690.2434807411327</v>
      </c>
      <c r="I194" s="34">
        <f t="shared" si="26"/>
        <v>142325.73342000225</v>
      </c>
      <c r="J194" s="37">
        <f>SUM(stint:H194)</f>
        <v>150036.30889777813</v>
      </c>
      <c r="K194" s="37">
        <f>SUM(stcap:G194)</f>
        <v>57674.26657999758</v>
      </c>
      <c r="L194" s="39">
        <f t="shared" si="31"/>
        <v>207710.5754777757</v>
      </c>
      <c r="M194" s="39">
        <f t="shared" si="27"/>
        <v>123900</v>
      </c>
      <c r="N194" s="39">
        <f t="shared" si="32"/>
        <v>226136.30889777793</v>
      </c>
      <c r="O194" s="47"/>
    </row>
    <row r="195" spans="1:15" ht="12.75">
      <c r="A195" s="27">
        <f t="shared" si="28"/>
        <v>178</v>
      </c>
      <c r="B195" s="28">
        <f t="shared" si="22"/>
        <v>45230</v>
      </c>
      <c r="C195" s="34">
        <f t="shared" si="29"/>
        <v>142325.73342000225</v>
      </c>
      <c r="D195" s="34">
        <f t="shared" si="23"/>
        <v>1173.5060761456261</v>
      </c>
      <c r="E195" s="35"/>
      <c r="F195" s="34">
        <f t="shared" si="24"/>
        <v>1173.5060761456261</v>
      </c>
      <c r="G195" s="34">
        <f t="shared" si="25"/>
        <v>485.5983646156152</v>
      </c>
      <c r="H195" s="34">
        <f t="shared" si="30"/>
        <v>687.9077115300109</v>
      </c>
      <c r="I195" s="34">
        <f t="shared" si="26"/>
        <v>141840.13505538664</v>
      </c>
      <c r="J195" s="37">
        <f>SUM(stint:H195)</f>
        <v>150724.21660930815</v>
      </c>
      <c r="K195" s="37">
        <f>SUM(stcap:G195)</f>
        <v>58159.8649446132</v>
      </c>
      <c r="L195" s="39">
        <f t="shared" si="31"/>
        <v>208884.08155392134</v>
      </c>
      <c r="M195" s="39">
        <f t="shared" si="27"/>
        <v>124600</v>
      </c>
      <c r="N195" s="39">
        <f t="shared" si="32"/>
        <v>226124.21660930797</v>
      </c>
      <c r="O195" s="47"/>
    </row>
    <row r="196" spans="1:15" ht="12.75">
      <c r="A196" s="27">
        <f t="shared" si="28"/>
        <v>179</v>
      </c>
      <c r="B196" s="28">
        <f t="shared" si="22"/>
        <v>45261</v>
      </c>
      <c r="C196" s="34">
        <f t="shared" si="29"/>
        <v>141840.13505538664</v>
      </c>
      <c r="D196" s="34">
        <f t="shared" si="23"/>
        <v>1173.5060761456261</v>
      </c>
      <c r="E196" s="35"/>
      <c r="F196" s="34">
        <f t="shared" si="24"/>
        <v>1173.5060761456261</v>
      </c>
      <c r="G196" s="34">
        <f t="shared" si="25"/>
        <v>487.94542337792393</v>
      </c>
      <c r="H196" s="34">
        <f t="shared" si="30"/>
        <v>685.5606527677022</v>
      </c>
      <c r="I196" s="34">
        <f t="shared" si="26"/>
        <v>141352.18963200873</v>
      </c>
      <c r="J196" s="37">
        <f>SUM(stint:H196)</f>
        <v>151409.77726207586</v>
      </c>
      <c r="K196" s="37">
        <f>SUM(stcap:G196)</f>
        <v>58647.81036799112</v>
      </c>
      <c r="L196" s="39">
        <f t="shared" si="31"/>
        <v>210057.587630067</v>
      </c>
      <c r="M196" s="39">
        <f t="shared" si="27"/>
        <v>125300</v>
      </c>
      <c r="N196" s="39">
        <f t="shared" si="32"/>
        <v>226109.7772620757</v>
      </c>
      <c r="O196" s="47"/>
    </row>
    <row r="197" spans="1:15" ht="12.75">
      <c r="A197" s="27">
        <f t="shared" si="28"/>
        <v>180</v>
      </c>
      <c r="B197" s="28">
        <f t="shared" si="22"/>
        <v>45291</v>
      </c>
      <c r="C197" s="34">
        <f t="shared" si="29"/>
        <v>141352.18963200873</v>
      </c>
      <c r="D197" s="34">
        <f t="shared" si="23"/>
        <v>1173.5060761456261</v>
      </c>
      <c r="E197" s="35"/>
      <c r="F197" s="34">
        <f t="shared" si="24"/>
        <v>1173.5060761456261</v>
      </c>
      <c r="G197" s="34">
        <f t="shared" si="25"/>
        <v>490.30382625758386</v>
      </c>
      <c r="H197" s="34">
        <f t="shared" si="30"/>
        <v>683.2022498880423</v>
      </c>
      <c r="I197" s="34">
        <f t="shared" si="26"/>
        <v>140861.88580575114</v>
      </c>
      <c r="J197" s="37">
        <f>SUM(stint:H197)</f>
        <v>152092.9795119639</v>
      </c>
      <c r="K197" s="37">
        <f>SUM(stcap:G197)</f>
        <v>59138.11419424871</v>
      </c>
      <c r="L197" s="39">
        <f t="shared" si="31"/>
        <v>211231.09370621262</v>
      </c>
      <c r="M197" s="39">
        <f t="shared" si="27"/>
        <v>126000</v>
      </c>
      <c r="N197" s="39">
        <f t="shared" si="32"/>
        <v>226092.9795119638</v>
      </c>
      <c r="O197" s="47"/>
    </row>
    <row r="198" spans="1:15" ht="12.75">
      <c r="A198" s="27">
        <f t="shared" si="28"/>
        <v>181</v>
      </c>
      <c r="B198" s="28">
        <f t="shared" si="22"/>
        <v>45322</v>
      </c>
      <c r="C198" s="34">
        <f t="shared" si="29"/>
        <v>140861.88580575114</v>
      </c>
      <c r="D198" s="34">
        <f t="shared" si="23"/>
        <v>1173.5060761456261</v>
      </c>
      <c r="E198" s="35"/>
      <c r="F198" s="34">
        <f t="shared" si="24"/>
        <v>1173.5060761456261</v>
      </c>
      <c r="G198" s="34">
        <f t="shared" si="25"/>
        <v>492.6736280844956</v>
      </c>
      <c r="H198" s="34">
        <f t="shared" si="30"/>
        <v>680.8324480611305</v>
      </c>
      <c r="I198" s="34">
        <f t="shared" si="26"/>
        <v>140369.21217766663</v>
      </c>
      <c r="J198" s="37">
        <f>SUM(stint:H198)</f>
        <v>152773.81196002502</v>
      </c>
      <c r="K198" s="37">
        <f>SUM(stcap:G198)</f>
        <v>59630.7878223332</v>
      </c>
      <c r="L198" s="39">
        <f t="shared" si="31"/>
        <v>212404.59978235821</v>
      </c>
      <c r="M198" s="39">
        <f t="shared" si="27"/>
        <v>126700</v>
      </c>
      <c r="N198" s="39">
        <f t="shared" si="32"/>
        <v>226073.81196002488</v>
      </c>
      <c r="O198" s="47"/>
    </row>
    <row r="199" spans="1:15" ht="12.75">
      <c r="A199" s="27">
        <f t="shared" si="28"/>
        <v>182</v>
      </c>
      <c r="B199" s="28">
        <f t="shared" si="22"/>
        <v>45353</v>
      </c>
      <c r="C199" s="34">
        <f t="shared" si="29"/>
        <v>140369.21217766663</v>
      </c>
      <c r="D199" s="34">
        <f t="shared" si="23"/>
        <v>1173.5060761456261</v>
      </c>
      <c r="E199" s="35"/>
      <c r="F199" s="34">
        <f t="shared" si="24"/>
        <v>1173.5060761456261</v>
      </c>
      <c r="G199" s="34">
        <f t="shared" si="25"/>
        <v>495.05488395357077</v>
      </c>
      <c r="H199" s="34">
        <f t="shared" si="30"/>
        <v>678.4511921920554</v>
      </c>
      <c r="I199" s="34">
        <f t="shared" si="26"/>
        <v>139874.15729371307</v>
      </c>
      <c r="J199" s="37">
        <f>SUM(stint:H199)</f>
        <v>153452.26315221709</v>
      </c>
      <c r="K199" s="37">
        <f>SUM(stcap:G199)</f>
        <v>60125.84270628677</v>
      </c>
      <c r="L199" s="39">
        <f t="shared" si="31"/>
        <v>213578.10585850384</v>
      </c>
      <c r="M199" s="39">
        <f t="shared" si="27"/>
        <v>127400</v>
      </c>
      <c r="N199" s="39">
        <f t="shared" si="32"/>
        <v>226052.2631522169</v>
      </c>
      <c r="O199" s="47"/>
    </row>
    <row r="200" spans="1:15" ht="12.75">
      <c r="A200" s="27">
        <f t="shared" si="28"/>
        <v>183</v>
      </c>
      <c r="B200" s="28">
        <f t="shared" si="22"/>
        <v>45382</v>
      </c>
      <c r="C200" s="34">
        <f t="shared" si="29"/>
        <v>139874.15729371307</v>
      </c>
      <c r="D200" s="34">
        <f t="shared" si="23"/>
        <v>1173.5060761456261</v>
      </c>
      <c r="E200" s="35"/>
      <c r="F200" s="34">
        <f t="shared" si="24"/>
        <v>1173.5060761456261</v>
      </c>
      <c r="G200" s="34">
        <f t="shared" si="25"/>
        <v>497.4476492260129</v>
      </c>
      <c r="H200" s="34">
        <f t="shared" si="30"/>
        <v>676.0584269196132</v>
      </c>
      <c r="I200" s="34">
        <f t="shared" si="26"/>
        <v>139376.70964448707</v>
      </c>
      <c r="J200" s="37">
        <f>SUM(stint:H200)</f>
        <v>154128.3215791367</v>
      </c>
      <c r="K200" s="37">
        <f>SUM(stcap:G200)</f>
        <v>60623.290355512785</v>
      </c>
      <c r="L200" s="39">
        <f t="shared" si="31"/>
        <v>214751.6119346495</v>
      </c>
      <c r="M200" s="39">
        <f t="shared" si="27"/>
        <v>128100</v>
      </c>
      <c r="N200" s="39">
        <f t="shared" si="32"/>
        <v>226028.32157913654</v>
      </c>
      <c r="O200" s="47"/>
    </row>
    <row r="201" spans="1:15" ht="12.75">
      <c r="A201" s="27">
        <f t="shared" si="28"/>
        <v>184</v>
      </c>
      <c r="B201" s="28">
        <f t="shared" si="22"/>
        <v>45413</v>
      </c>
      <c r="C201" s="34">
        <f t="shared" si="29"/>
        <v>139376.70964448707</v>
      </c>
      <c r="D201" s="34">
        <f t="shared" si="23"/>
        <v>1173.5060761456261</v>
      </c>
      <c r="E201" s="35"/>
      <c r="F201" s="34">
        <f t="shared" si="24"/>
        <v>1173.5060761456261</v>
      </c>
      <c r="G201" s="34">
        <f t="shared" si="25"/>
        <v>499.85197953060526</v>
      </c>
      <c r="H201" s="34">
        <f t="shared" si="30"/>
        <v>673.6540966150209</v>
      </c>
      <c r="I201" s="34">
        <f t="shared" si="26"/>
        <v>138876.85766495648</v>
      </c>
      <c r="J201" s="37">
        <f>SUM(stint:H201)</f>
        <v>154801.97567575175</v>
      </c>
      <c r="K201" s="37">
        <f>SUM(stcap:G201)</f>
        <v>61123.14233504339</v>
      </c>
      <c r="L201" s="39">
        <f t="shared" si="31"/>
        <v>215925.11801079515</v>
      </c>
      <c r="M201" s="39">
        <f t="shared" si="27"/>
        <v>128800</v>
      </c>
      <c r="N201" s="39">
        <f t="shared" si="32"/>
        <v>226001.97567575163</v>
      </c>
      <c r="O201" s="47"/>
    </row>
    <row r="202" spans="1:15" ht="12.75">
      <c r="A202" s="27">
        <f t="shared" si="28"/>
        <v>185</v>
      </c>
      <c r="B202" s="28">
        <f t="shared" si="22"/>
        <v>45443</v>
      </c>
      <c r="C202" s="34">
        <f t="shared" si="29"/>
        <v>138876.85766495648</v>
      </c>
      <c r="D202" s="34">
        <f t="shared" si="23"/>
        <v>1173.5060761456261</v>
      </c>
      <c r="E202" s="35"/>
      <c r="F202" s="34">
        <f t="shared" si="24"/>
        <v>1173.5060761456261</v>
      </c>
      <c r="G202" s="34">
        <f t="shared" si="25"/>
        <v>502.26793076500314</v>
      </c>
      <c r="H202" s="34">
        <f t="shared" si="30"/>
        <v>671.238145380623</v>
      </c>
      <c r="I202" s="34">
        <f t="shared" si="26"/>
        <v>138374.58973419148</v>
      </c>
      <c r="J202" s="37">
        <f>SUM(stint:H202)</f>
        <v>155473.21382113238</v>
      </c>
      <c r="K202" s="37">
        <f>SUM(stcap:G202)</f>
        <v>61625.410265808394</v>
      </c>
      <c r="L202" s="39">
        <f t="shared" si="31"/>
        <v>217098.62408694078</v>
      </c>
      <c r="M202" s="39">
        <f t="shared" si="27"/>
        <v>129500</v>
      </c>
      <c r="N202" s="39">
        <f t="shared" si="32"/>
        <v>225973.21382113226</v>
      </c>
      <c r="O202" s="47"/>
    </row>
    <row r="203" spans="1:15" ht="12.75">
      <c r="A203" s="27">
        <f t="shared" si="28"/>
        <v>186</v>
      </c>
      <c r="B203" s="28">
        <f t="shared" si="22"/>
        <v>45474</v>
      </c>
      <c r="C203" s="34">
        <f t="shared" si="29"/>
        <v>138374.58973419148</v>
      </c>
      <c r="D203" s="34">
        <f t="shared" si="23"/>
        <v>1173.5060761456261</v>
      </c>
      <c r="E203" s="35"/>
      <c r="F203" s="34">
        <f t="shared" si="24"/>
        <v>1173.5060761456261</v>
      </c>
      <c r="G203" s="34">
        <f t="shared" si="25"/>
        <v>504.6955590970339</v>
      </c>
      <c r="H203" s="34">
        <f t="shared" si="30"/>
        <v>668.8105170485923</v>
      </c>
      <c r="I203" s="34">
        <f t="shared" si="26"/>
        <v>137869.89417509444</v>
      </c>
      <c r="J203" s="37">
        <f>SUM(stint:H203)</f>
        <v>156142.02433818096</v>
      </c>
      <c r="K203" s="37">
        <f>SUM(stcap:G203)</f>
        <v>62130.105824905426</v>
      </c>
      <c r="L203" s="39">
        <f t="shared" si="31"/>
        <v>218272.13016308637</v>
      </c>
      <c r="M203" s="39">
        <f t="shared" si="27"/>
        <v>130200</v>
      </c>
      <c r="N203" s="39">
        <f t="shared" si="32"/>
        <v>225942.02433818078</v>
      </c>
      <c r="O203" s="47"/>
    </row>
    <row r="204" spans="1:15" ht="12.75">
      <c r="A204" s="27">
        <f t="shared" si="28"/>
        <v>187</v>
      </c>
      <c r="B204" s="28">
        <f t="shared" si="22"/>
        <v>45504</v>
      </c>
      <c r="C204" s="34">
        <f t="shared" si="29"/>
        <v>137869.89417509444</v>
      </c>
      <c r="D204" s="34">
        <f t="shared" si="23"/>
        <v>1173.5060761456261</v>
      </c>
      <c r="E204" s="35"/>
      <c r="F204" s="34">
        <f t="shared" si="24"/>
        <v>1173.5060761456261</v>
      </c>
      <c r="G204" s="34">
        <f t="shared" si="25"/>
        <v>507.13492096600305</v>
      </c>
      <c r="H204" s="34">
        <f t="shared" si="30"/>
        <v>666.3711551796231</v>
      </c>
      <c r="I204" s="34">
        <f t="shared" si="26"/>
        <v>137362.75925412844</v>
      </c>
      <c r="J204" s="37">
        <f>SUM(stint:H204)</f>
        <v>156808.3954933606</v>
      </c>
      <c r="K204" s="37">
        <f>SUM(stcap:G204)</f>
        <v>62637.24074587143</v>
      </c>
      <c r="L204" s="39">
        <f t="shared" si="31"/>
        <v>219445.63623923203</v>
      </c>
      <c r="M204" s="39">
        <f t="shared" si="27"/>
        <v>130900</v>
      </c>
      <c r="N204" s="39">
        <f t="shared" si="32"/>
        <v>225908.39549336047</v>
      </c>
      <c r="O204" s="47"/>
    </row>
    <row r="205" spans="1:15" ht="12.75">
      <c r="A205" s="27">
        <f t="shared" si="28"/>
        <v>188</v>
      </c>
      <c r="B205" s="28">
        <f t="shared" si="22"/>
        <v>45535</v>
      </c>
      <c r="C205" s="34">
        <f t="shared" si="29"/>
        <v>137362.75925412844</v>
      </c>
      <c r="D205" s="34">
        <f t="shared" si="23"/>
        <v>1173.5060761456261</v>
      </c>
      <c r="E205" s="35"/>
      <c r="F205" s="34">
        <f t="shared" si="24"/>
        <v>1173.5060761456261</v>
      </c>
      <c r="G205" s="34">
        <f t="shared" si="25"/>
        <v>509.5860730840053</v>
      </c>
      <c r="H205" s="34">
        <f t="shared" si="30"/>
        <v>663.9200030616208</v>
      </c>
      <c r="I205" s="34">
        <f t="shared" si="26"/>
        <v>136853.17318104443</v>
      </c>
      <c r="J205" s="37">
        <f>SUM(stint:H205)</f>
        <v>157472.3154964222</v>
      </c>
      <c r="K205" s="37">
        <f>SUM(stcap:G205)</f>
        <v>63146.82681895544</v>
      </c>
      <c r="L205" s="39">
        <f t="shared" si="31"/>
        <v>220619.14231537766</v>
      </c>
      <c r="M205" s="39">
        <f t="shared" si="27"/>
        <v>131600</v>
      </c>
      <c r="N205" s="39">
        <f t="shared" si="32"/>
        <v>225872.31549642212</v>
      </c>
      <c r="O205" s="47"/>
    </row>
    <row r="206" spans="1:15" ht="12.75">
      <c r="A206" s="27">
        <f t="shared" si="28"/>
        <v>189</v>
      </c>
      <c r="B206" s="28">
        <f t="shared" si="22"/>
        <v>45566</v>
      </c>
      <c r="C206" s="34">
        <f t="shared" si="29"/>
        <v>136853.17318104443</v>
      </c>
      <c r="D206" s="34">
        <f t="shared" si="23"/>
        <v>1173.5060761456261</v>
      </c>
      <c r="E206" s="35"/>
      <c r="F206" s="34">
        <f t="shared" si="24"/>
        <v>1173.5060761456261</v>
      </c>
      <c r="G206" s="34">
        <f t="shared" si="25"/>
        <v>512.0490724372447</v>
      </c>
      <c r="H206" s="34">
        <f t="shared" si="30"/>
        <v>661.4570037083814</v>
      </c>
      <c r="I206" s="34">
        <f t="shared" si="26"/>
        <v>136341.12410860718</v>
      </c>
      <c r="J206" s="37">
        <f>SUM(stint:H206)</f>
        <v>158133.77250013058</v>
      </c>
      <c r="K206" s="37">
        <f>SUM(stcap:G206)</f>
        <v>63658.87589139268</v>
      </c>
      <c r="L206" s="39">
        <f t="shared" si="31"/>
        <v>221792.64839152325</v>
      </c>
      <c r="M206" s="39">
        <f t="shared" si="27"/>
        <v>132300</v>
      </c>
      <c r="N206" s="39">
        <f t="shared" si="32"/>
        <v>225833.77250013046</v>
      </c>
      <c r="O206" s="47"/>
    </row>
    <row r="207" spans="1:15" ht="12.75">
      <c r="A207" s="27">
        <f t="shared" si="28"/>
        <v>190</v>
      </c>
      <c r="B207" s="28">
        <f t="shared" si="22"/>
        <v>45596</v>
      </c>
      <c r="C207" s="34">
        <f t="shared" si="29"/>
        <v>136341.12410860718</v>
      </c>
      <c r="D207" s="34">
        <f t="shared" si="23"/>
        <v>1173.5060761456261</v>
      </c>
      <c r="E207" s="35"/>
      <c r="F207" s="34">
        <f t="shared" si="24"/>
        <v>1173.5060761456261</v>
      </c>
      <c r="G207" s="34">
        <f t="shared" si="25"/>
        <v>514.5239762873581</v>
      </c>
      <c r="H207" s="34">
        <f t="shared" si="30"/>
        <v>658.982099858268</v>
      </c>
      <c r="I207" s="34">
        <f t="shared" si="26"/>
        <v>135826.6001323198</v>
      </c>
      <c r="J207" s="37">
        <f>SUM(stint:H207)</f>
        <v>158792.75459998884</v>
      </c>
      <c r="K207" s="37">
        <f>SUM(stcap:G207)</f>
        <v>64173.39986768004</v>
      </c>
      <c r="L207" s="39">
        <f t="shared" si="31"/>
        <v>222966.15446766888</v>
      </c>
      <c r="M207" s="39">
        <f t="shared" si="27"/>
        <v>133000</v>
      </c>
      <c r="N207" s="39">
        <f t="shared" si="32"/>
        <v>225792.7545999887</v>
      </c>
      <c r="O207" s="47"/>
    </row>
    <row r="208" spans="1:15" ht="12.75">
      <c r="A208" s="27">
        <f t="shared" si="28"/>
        <v>191</v>
      </c>
      <c r="B208" s="28">
        <f t="shared" si="22"/>
        <v>45627</v>
      </c>
      <c r="C208" s="34">
        <f t="shared" si="29"/>
        <v>135826.6001323198</v>
      </c>
      <c r="D208" s="34">
        <f t="shared" si="23"/>
        <v>1173.5060761456261</v>
      </c>
      <c r="E208" s="35"/>
      <c r="F208" s="34">
        <f t="shared" si="24"/>
        <v>1173.5060761456261</v>
      </c>
      <c r="G208" s="34">
        <f t="shared" si="25"/>
        <v>517.010842172747</v>
      </c>
      <c r="H208" s="34">
        <f t="shared" si="30"/>
        <v>656.4952339728792</v>
      </c>
      <c r="I208" s="34">
        <f t="shared" si="26"/>
        <v>135309.58929014707</v>
      </c>
      <c r="J208" s="37">
        <f>SUM(stint:H208)</f>
        <v>159449.24983396172</v>
      </c>
      <c r="K208" s="37">
        <f>SUM(stcap:G208)</f>
        <v>64690.41070985279</v>
      </c>
      <c r="L208" s="39">
        <f t="shared" si="31"/>
        <v>224139.6605438145</v>
      </c>
      <c r="M208" s="39">
        <f t="shared" si="27"/>
        <v>133700</v>
      </c>
      <c r="N208" s="39">
        <f t="shared" si="32"/>
        <v>225749.2498339616</v>
      </c>
      <c r="O208" s="47"/>
    </row>
    <row r="209" spans="1:15" ht="12.75">
      <c r="A209" s="27">
        <f t="shared" si="28"/>
        <v>192</v>
      </c>
      <c r="B209" s="28">
        <f t="shared" si="22"/>
        <v>45657</v>
      </c>
      <c r="C209" s="34">
        <f t="shared" si="29"/>
        <v>135309.58929014707</v>
      </c>
      <c r="D209" s="34">
        <f t="shared" si="23"/>
        <v>1173.5060761456261</v>
      </c>
      <c r="E209" s="35"/>
      <c r="F209" s="34">
        <f t="shared" si="24"/>
        <v>1173.5060761456261</v>
      </c>
      <c r="G209" s="34">
        <f t="shared" si="25"/>
        <v>519.5097279099153</v>
      </c>
      <c r="H209" s="34">
        <f t="shared" si="30"/>
        <v>653.9963482357108</v>
      </c>
      <c r="I209" s="34">
        <f t="shared" si="26"/>
        <v>134790.07956223714</v>
      </c>
      <c r="J209" s="37">
        <f>SUM(stint:H209)</f>
        <v>160103.2461821974</v>
      </c>
      <c r="K209" s="37">
        <f>SUM(stcap:G209)</f>
        <v>65209.9204377627</v>
      </c>
      <c r="L209" s="39">
        <f t="shared" si="31"/>
        <v>225313.1666199601</v>
      </c>
      <c r="M209" s="39">
        <f t="shared" si="27"/>
        <v>134400</v>
      </c>
      <c r="N209" s="39">
        <f t="shared" si="32"/>
        <v>225703.24618219724</v>
      </c>
      <c r="O209" s="47"/>
    </row>
    <row r="210" spans="1:15" ht="12.75">
      <c r="A210" s="27">
        <f t="shared" si="28"/>
        <v>193</v>
      </c>
      <c r="B210" s="28">
        <f aca="true" t="shared" si="33" ref="B210:B273">IF(Pay_Num&lt;&gt;"",DATE(YEAR(Loan_Start),MONTH(Loan_Start)+(Pay_Num)*12/Num_Pmt_Per_Year,DAY(Loan_Start)),"")</f>
        <v>45688</v>
      </c>
      <c r="C210" s="34">
        <f t="shared" si="29"/>
        <v>134790.07956223714</v>
      </c>
      <c r="D210" s="34">
        <f aca="true" t="shared" si="34" ref="D210:D273">IF(Pay_Num&lt;&gt;"",Scheduled_Monthly_Payment,"")</f>
        <v>1173.5060761456261</v>
      </c>
      <c r="E210" s="35"/>
      <c r="F210" s="34">
        <f aca="true" t="shared" si="35" ref="F210:F273">IF(AND(Pay_Num&lt;&gt;"",Sched_Pay+Extra_Pay&lt;Beg_Bal),Sched_Pay+Extra_Pay,IF(Pay_Num&lt;&gt;"",Beg_Bal,""))</f>
        <v>1173.5060761456261</v>
      </c>
      <c r="G210" s="34">
        <f aca="true" t="shared" si="36" ref="G210:G273">IF(Pay_Num&lt;&gt;"",Total_Pay-Int,"")</f>
        <v>522.0206915948132</v>
      </c>
      <c r="H210" s="34">
        <f t="shared" si="30"/>
        <v>651.4853845508129</v>
      </c>
      <c r="I210" s="34">
        <f aca="true" t="shared" si="37" ref="I210:I273">IF(AND(Pay_Num&lt;&gt;"",Sched_Pay+Extra_Pay&lt;Beg_Bal),Beg_Bal-Princ,IF(Pay_Num&lt;&gt;"",0,""))</f>
        <v>134268.05887064233</v>
      </c>
      <c r="J210" s="37">
        <f>SUM(stint:H210)</f>
        <v>160754.73156674823</v>
      </c>
      <c r="K210" s="37">
        <f>SUM(stcap:G210)</f>
        <v>65731.94112935751</v>
      </c>
      <c r="L210" s="39">
        <f t="shared" si="31"/>
        <v>226486.67269610573</v>
      </c>
      <c r="M210" s="39">
        <f aca="true" t="shared" si="38" ref="M210:M273">affitto*A210</f>
        <v>135100</v>
      </c>
      <c r="N210" s="39">
        <f t="shared" si="32"/>
        <v>225654.73156674806</v>
      </c>
      <c r="O210" s="47"/>
    </row>
    <row r="211" spans="1:15" ht="12.75">
      <c r="A211" s="27">
        <f aca="true" t="shared" si="39" ref="A211:A274">IF(Values_Entered,A210+1,"")</f>
        <v>194</v>
      </c>
      <c r="B211" s="28">
        <f t="shared" si="33"/>
        <v>45719</v>
      </c>
      <c r="C211" s="34">
        <f aca="true" t="shared" si="40" ref="C211:C274">IF(Pay_Num&lt;&gt;"",I210,"")</f>
        <v>134268.05887064233</v>
      </c>
      <c r="D211" s="34">
        <f t="shared" si="34"/>
        <v>1173.5060761456261</v>
      </c>
      <c r="E211" s="35"/>
      <c r="F211" s="34">
        <f t="shared" si="35"/>
        <v>1173.5060761456261</v>
      </c>
      <c r="G211" s="34">
        <f t="shared" si="36"/>
        <v>524.5437916041882</v>
      </c>
      <c r="H211" s="34">
        <f aca="true" t="shared" si="41" ref="H211:H274">IF(Pay_Num&lt;&gt;"",Beg_Bal*Interest_Rate/Num_Pmt_Per_Year,"")</f>
        <v>648.962284541438</v>
      </c>
      <c r="I211" s="34">
        <f t="shared" si="37"/>
        <v>133743.51507903813</v>
      </c>
      <c r="J211" s="37">
        <f>SUM(stint:H211)</f>
        <v>161403.69385128966</v>
      </c>
      <c r="K211" s="37">
        <f>SUM(stcap:G211)</f>
        <v>66256.4849209617</v>
      </c>
      <c r="L211" s="39">
        <f aca="true" t="shared" si="42" ref="L211:L274">J211+K211</f>
        <v>227660.17877225135</v>
      </c>
      <c r="M211" s="39">
        <f t="shared" si="38"/>
        <v>135800</v>
      </c>
      <c r="N211" s="39">
        <f t="shared" si="32"/>
        <v>225603.69385128946</v>
      </c>
      <c r="O211" s="47"/>
    </row>
    <row r="212" spans="1:15" ht="12.75">
      <c r="A212" s="27">
        <f t="shared" si="39"/>
        <v>195</v>
      </c>
      <c r="B212" s="28">
        <f t="shared" si="33"/>
        <v>45747</v>
      </c>
      <c r="C212" s="34">
        <f t="shared" si="40"/>
        <v>133743.51507903813</v>
      </c>
      <c r="D212" s="34">
        <f t="shared" si="34"/>
        <v>1173.5060761456261</v>
      </c>
      <c r="E212" s="35"/>
      <c r="F212" s="34">
        <f t="shared" si="35"/>
        <v>1173.5060761456261</v>
      </c>
      <c r="G212" s="34">
        <f t="shared" si="36"/>
        <v>527.0790865969418</v>
      </c>
      <c r="H212" s="34">
        <f t="shared" si="41"/>
        <v>646.4269895486843</v>
      </c>
      <c r="I212" s="34">
        <f t="shared" si="37"/>
        <v>133216.4359924412</v>
      </c>
      <c r="J212" s="37">
        <f>SUM(stint:H212)</f>
        <v>162050.12084083835</v>
      </c>
      <c r="K212" s="37">
        <f>SUM(stcap:G212)</f>
        <v>66783.56400755864</v>
      </c>
      <c r="L212" s="39">
        <f t="shared" si="42"/>
        <v>228833.68484839698</v>
      </c>
      <c r="M212" s="39">
        <f t="shared" si="38"/>
        <v>136500</v>
      </c>
      <c r="N212" s="39">
        <f aca="true" t="shared" si="43" ref="N212:N275">L212+I212-M212</f>
        <v>225550.12084083818</v>
      </c>
      <c r="O212" s="47"/>
    </row>
    <row r="213" spans="1:15" ht="12.75">
      <c r="A213" s="27">
        <f t="shared" si="39"/>
        <v>196</v>
      </c>
      <c r="B213" s="28">
        <f t="shared" si="33"/>
        <v>45778</v>
      </c>
      <c r="C213" s="34">
        <f t="shared" si="40"/>
        <v>133216.4359924412</v>
      </c>
      <c r="D213" s="34">
        <f t="shared" si="34"/>
        <v>1173.5060761456261</v>
      </c>
      <c r="E213" s="35"/>
      <c r="F213" s="34">
        <f t="shared" si="35"/>
        <v>1173.5060761456261</v>
      </c>
      <c r="G213" s="34">
        <f t="shared" si="36"/>
        <v>529.6266355154936</v>
      </c>
      <c r="H213" s="34">
        <f t="shared" si="41"/>
        <v>643.8794406301325</v>
      </c>
      <c r="I213" s="34">
        <f t="shared" si="37"/>
        <v>132686.80935692572</v>
      </c>
      <c r="J213" s="37">
        <f>SUM(stint:H213)</f>
        <v>162694.0002814685</v>
      </c>
      <c r="K213" s="37">
        <f>SUM(stcap:G213)</f>
        <v>67313.19064307414</v>
      </c>
      <c r="L213" s="39">
        <f t="shared" si="42"/>
        <v>230007.19092454264</v>
      </c>
      <c r="M213" s="39">
        <f t="shared" si="38"/>
        <v>137200</v>
      </c>
      <c r="N213" s="39">
        <f t="shared" si="43"/>
        <v>225494.00028146838</v>
      </c>
      <c r="O213" s="47"/>
    </row>
    <row r="214" spans="1:15" ht="12.75">
      <c r="A214" s="27">
        <f t="shared" si="39"/>
        <v>197</v>
      </c>
      <c r="B214" s="28">
        <f t="shared" si="33"/>
        <v>45808</v>
      </c>
      <c r="C214" s="34">
        <f t="shared" si="40"/>
        <v>132686.80935692572</v>
      </c>
      <c r="D214" s="34">
        <f t="shared" si="34"/>
        <v>1173.5060761456261</v>
      </c>
      <c r="E214" s="35"/>
      <c r="F214" s="34">
        <f t="shared" si="35"/>
        <v>1173.5060761456261</v>
      </c>
      <c r="G214" s="34">
        <f t="shared" si="36"/>
        <v>532.1864975871518</v>
      </c>
      <c r="H214" s="34">
        <f t="shared" si="41"/>
        <v>641.3195785584743</v>
      </c>
      <c r="I214" s="34">
        <f t="shared" si="37"/>
        <v>132154.62285933856</v>
      </c>
      <c r="J214" s="37">
        <f>SUM(stint:H214)</f>
        <v>163335.31986002697</v>
      </c>
      <c r="K214" s="37">
        <f>SUM(stcap:G214)</f>
        <v>67845.3771406613</v>
      </c>
      <c r="L214" s="39">
        <f t="shared" si="42"/>
        <v>231180.69700068826</v>
      </c>
      <c r="M214" s="39">
        <f t="shared" si="38"/>
        <v>137900</v>
      </c>
      <c r="N214" s="39">
        <f t="shared" si="43"/>
        <v>225435.31986002682</v>
      </c>
      <c r="O214" s="47"/>
    </row>
    <row r="215" spans="1:15" ht="12.75">
      <c r="A215" s="27">
        <f t="shared" si="39"/>
        <v>198</v>
      </c>
      <c r="B215" s="28">
        <f t="shared" si="33"/>
        <v>45839</v>
      </c>
      <c r="C215" s="34">
        <f t="shared" si="40"/>
        <v>132154.62285933856</v>
      </c>
      <c r="D215" s="34">
        <f t="shared" si="34"/>
        <v>1173.5060761456261</v>
      </c>
      <c r="E215" s="35"/>
      <c r="F215" s="34">
        <f t="shared" si="35"/>
        <v>1173.5060761456261</v>
      </c>
      <c r="G215" s="34">
        <f t="shared" si="36"/>
        <v>534.7587323254897</v>
      </c>
      <c r="H215" s="34">
        <f t="shared" si="41"/>
        <v>638.7473438201364</v>
      </c>
      <c r="I215" s="34">
        <f t="shared" si="37"/>
        <v>131619.86412701308</v>
      </c>
      <c r="J215" s="37">
        <f>SUM(stint:H215)</f>
        <v>163974.0672038471</v>
      </c>
      <c r="K215" s="37">
        <f>SUM(stcap:G215)</f>
        <v>68380.13587298678</v>
      </c>
      <c r="L215" s="39">
        <f t="shared" si="42"/>
        <v>232354.2030768339</v>
      </c>
      <c r="M215" s="39">
        <f t="shared" si="38"/>
        <v>138600</v>
      </c>
      <c r="N215" s="39">
        <f t="shared" si="43"/>
        <v>225374.067203847</v>
      </c>
      <c r="O215" s="47"/>
    </row>
    <row r="216" spans="1:15" ht="12.75">
      <c r="A216" s="27">
        <f t="shared" si="39"/>
        <v>199</v>
      </c>
      <c r="B216" s="28">
        <f t="shared" si="33"/>
        <v>45869</v>
      </c>
      <c r="C216" s="34">
        <f t="shared" si="40"/>
        <v>131619.86412701308</v>
      </c>
      <c r="D216" s="34">
        <f t="shared" si="34"/>
        <v>1173.5060761456261</v>
      </c>
      <c r="E216" s="35"/>
      <c r="F216" s="34">
        <f t="shared" si="35"/>
        <v>1173.5060761456261</v>
      </c>
      <c r="G216" s="34">
        <f t="shared" si="36"/>
        <v>537.3433995317296</v>
      </c>
      <c r="H216" s="34">
        <f t="shared" si="41"/>
        <v>636.1626766138966</v>
      </c>
      <c r="I216" s="34">
        <f t="shared" si="37"/>
        <v>131082.52072748134</v>
      </c>
      <c r="J216" s="37">
        <f>SUM(stint:H216)</f>
        <v>164610.229880461</v>
      </c>
      <c r="K216" s="37">
        <f>SUM(stcap:G216)</f>
        <v>68917.47927251851</v>
      </c>
      <c r="L216" s="39">
        <f t="shared" si="42"/>
        <v>233527.7091529795</v>
      </c>
      <c r="M216" s="39">
        <f t="shared" si="38"/>
        <v>139300</v>
      </c>
      <c r="N216" s="39">
        <f t="shared" si="43"/>
        <v>225310.2298804609</v>
      </c>
      <c r="O216" s="47"/>
    </row>
    <row r="217" spans="1:15" ht="12.75">
      <c r="A217" s="27">
        <f t="shared" si="39"/>
        <v>200</v>
      </c>
      <c r="B217" s="28">
        <f t="shared" si="33"/>
        <v>45900</v>
      </c>
      <c r="C217" s="34">
        <f t="shared" si="40"/>
        <v>131082.52072748134</v>
      </c>
      <c r="D217" s="34">
        <f t="shared" si="34"/>
        <v>1173.5060761456261</v>
      </c>
      <c r="E217" s="35"/>
      <c r="F217" s="34">
        <f t="shared" si="35"/>
        <v>1173.5060761456261</v>
      </c>
      <c r="G217" s="34">
        <f t="shared" si="36"/>
        <v>539.940559296133</v>
      </c>
      <c r="H217" s="34">
        <f t="shared" si="41"/>
        <v>633.5655168494932</v>
      </c>
      <c r="I217" s="34">
        <f t="shared" si="37"/>
        <v>130542.58016818522</v>
      </c>
      <c r="J217" s="37">
        <f>SUM(stint:H217)</f>
        <v>165243.7953973105</v>
      </c>
      <c r="K217" s="37">
        <f>SUM(stcap:G217)</f>
        <v>69457.41983181464</v>
      </c>
      <c r="L217" s="39">
        <f t="shared" si="42"/>
        <v>234701.2152291251</v>
      </c>
      <c r="M217" s="39">
        <f t="shared" si="38"/>
        <v>140000</v>
      </c>
      <c r="N217" s="39">
        <f t="shared" si="43"/>
        <v>225243.79539731034</v>
      </c>
      <c r="O217" s="47"/>
    </row>
    <row r="218" spans="1:15" ht="12.75">
      <c r="A218" s="27">
        <f t="shared" si="39"/>
        <v>201</v>
      </c>
      <c r="B218" s="28">
        <f t="shared" si="33"/>
        <v>45931</v>
      </c>
      <c r="C218" s="34">
        <f t="shared" si="40"/>
        <v>130542.58016818522</v>
      </c>
      <c r="D218" s="34">
        <f t="shared" si="34"/>
        <v>1173.5060761456261</v>
      </c>
      <c r="E218" s="35"/>
      <c r="F218" s="34">
        <f t="shared" si="35"/>
        <v>1173.5060761456261</v>
      </c>
      <c r="G218" s="34">
        <f t="shared" si="36"/>
        <v>542.5502719993975</v>
      </c>
      <c r="H218" s="34">
        <f t="shared" si="41"/>
        <v>630.9558041462286</v>
      </c>
      <c r="I218" s="34">
        <f t="shared" si="37"/>
        <v>130000.02989618582</v>
      </c>
      <c r="J218" s="37">
        <f>SUM(stint:H218)</f>
        <v>165874.7512014567</v>
      </c>
      <c r="K218" s="37">
        <f>SUM(stcap:G218)</f>
        <v>69999.97010381403</v>
      </c>
      <c r="L218" s="39">
        <f t="shared" si="42"/>
        <v>235874.72130527074</v>
      </c>
      <c r="M218" s="39">
        <f t="shared" si="38"/>
        <v>140700</v>
      </c>
      <c r="N218" s="39">
        <f t="shared" si="43"/>
        <v>225174.75120145653</v>
      </c>
      <c r="O218" s="47"/>
    </row>
    <row r="219" spans="1:15" ht="12.75">
      <c r="A219" s="27">
        <f t="shared" si="39"/>
        <v>202</v>
      </c>
      <c r="B219" s="28">
        <f t="shared" si="33"/>
        <v>45961</v>
      </c>
      <c r="C219" s="34">
        <f t="shared" si="40"/>
        <v>130000.02989618582</v>
      </c>
      <c r="D219" s="34">
        <f t="shared" si="34"/>
        <v>1173.5060761456261</v>
      </c>
      <c r="E219" s="35"/>
      <c r="F219" s="34">
        <f t="shared" si="35"/>
        <v>1173.5060761456261</v>
      </c>
      <c r="G219" s="34">
        <f t="shared" si="36"/>
        <v>545.1725983140612</v>
      </c>
      <c r="H219" s="34">
        <f t="shared" si="41"/>
        <v>628.3334778315649</v>
      </c>
      <c r="I219" s="34">
        <f t="shared" si="37"/>
        <v>129454.85729787176</v>
      </c>
      <c r="J219" s="37">
        <f>SUM(stint:H219)</f>
        <v>166503.08467928827</v>
      </c>
      <c r="K219" s="37">
        <f>SUM(stcap:G219)</f>
        <v>70545.1427021281</v>
      </c>
      <c r="L219" s="39">
        <f t="shared" si="42"/>
        <v>237048.22738141636</v>
      </c>
      <c r="M219" s="39">
        <f t="shared" si="38"/>
        <v>141400</v>
      </c>
      <c r="N219" s="39">
        <f t="shared" si="43"/>
        <v>225103.0846792881</v>
      </c>
      <c r="O219" s="47"/>
    </row>
    <row r="220" spans="1:15" ht="12.75">
      <c r="A220" s="27">
        <f t="shared" si="39"/>
        <v>203</v>
      </c>
      <c r="B220" s="28">
        <f t="shared" si="33"/>
        <v>45992</v>
      </c>
      <c r="C220" s="34">
        <f t="shared" si="40"/>
        <v>129454.85729787176</v>
      </c>
      <c r="D220" s="34">
        <f t="shared" si="34"/>
        <v>1173.5060761456261</v>
      </c>
      <c r="E220" s="35"/>
      <c r="F220" s="34">
        <f t="shared" si="35"/>
        <v>1173.5060761456261</v>
      </c>
      <c r="G220" s="34">
        <f t="shared" si="36"/>
        <v>547.8075992059127</v>
      </c>
      <c r="H220" s="34">
        <f t="shared" si="41"/>
        <v>625.6984769397135</v>
      </c>
      <c r="I220" s="34">
        <f t="shared" si="37"/>
        <v>128907.04969866584</v>
      </c>
      <c r="J220" s="37">
        <f>SUM(stint:H220)</f>
        <v>167128.783156228</v>
      </c>
      <c r="K220" s="37">
        <f>SUM(stcap:G220)</f>
        <v>71092.95030133401</v>
      </c>
      <c r="L220" s="39">
        <f t="shared" si="42"/>
        <v>238221.733457562</v>
      </c>
      <c r="M220" s="39">
        <f t="shared" si="38"/>
        <v>142100</v>
      </c>
      <c r="N220" s="39">
        <f t="shared" si="43"/>
        <v>225028.78315622784</v>
      </c>
      <c r="O220" s="47"/>
    </row>
    <row r="221" spans="1:15" ht="12.75">
      <c r="A221" s="27">
        <f t="shared" si="39"/>
        <v>204</v>
      </c>
      <c r="B221" s="28">
        <f t="shared" si="33"/>
        <v>46022</v>
      </c>
      <c r="C221" s="34">
        <f t="shared" si="40"/>
        <v>128907.04969866584</v>
      </c>
      <c r="D221" s="34">
        <f t="shared" si="34"/>
        <v>1173.5060761456261</v>
      </c>
      <c r="E221" s="35"/>
      <c r="F221" s="34">
        <f t="shared" si="35"/>
        <v>1173.5060761456261</v>
      </c>
      <c r="G221" s="34">
        <f t="shared" si="36"/>
        <v>550.4553359354079</v>
      </c>
      <c r="H221" s="34">
        <f t="shared" si="41"/>
        <v>623.0507402102182</v>
      </c>
      <c r="I221" s="34">
        <f t="shared" si="37"/>
        <v>128356.59436273044</v>
      </c>
      <c r="J221" s="37">
        <f>SUM(stint:H221)</f>
        <v>167751.8338964382</v>
      </c>
      <c r="K221" s="37">
        <f>SUM(stcap:G221)</f>
        <v>71643.40563726942</v>
      </c>
      <c r="L221" s="39">
        <f t="shared" si="42"/>
        <v>239395.23953370762</v>
      </c>
      <c r="M221" s="39">
        <f t="shared" si="38"/>
        <v>142800</v>
      </c>
      <c r="N221" s="39">
        <f t="shared" si="43"/>
        <v>224951.83389643807</v>
      </c>
      <c r="O221" s="47"/>
    </row>
    <row r="222" spans="1:15" ht="12.75">
      <c r="A222" s="27">
        <f t="shared" si="39"/>
        <v>205</v>
      </c>
      <c r="B222" s="28">
        <f t="shared" si="33"/>
        <v>46053</v>
      </c>
      <c r="C222" s="34">
        <f t="shared" si="40"/>
        <v>128356.59436273044</v>
      </c>
      <c r="D222" s="34">
        <f t="shared" si="34"/>
        <v>1173.5060761456261</v>
      </c>
      <c r="E222" s="35"/>
      <c r="F222" s="34">
        <f t="shared" si="35"/>
        <v>1173.5060761456261</v>
      </c>
      <c r="G222" s="34">
        <f t="shared" si="36"/>
        <v>553.1158700590956</v>
      </c>
      <c r="H222" s="34">
        <f t="shared" si="41"/>
        <v>620.3902060865305</v>
      </c>
      <c r="I222" s="34">
        <f t="shared" si="37"/>
        <v>127803.47849267135</v>
      </c>
      <c r="J222" s="37">
        <f>SUM(stint:H222)</f>
        <v>168372.22410252475</v>
      </c>
      <c r="K222" s="37">
        <f>SUM(stcap:G222)</f>
        <v>72196.5215073285</v>
      </c>
      <c r="L222" s="39">
        <f t="shared" si="42"/>
        <v>240568.74560985324</v>
      </c>
      <c r="M222" s="39">
        <f t="shared" si="38"/>
        <v>143500</v>
      </c>
      <c r="N222" s="39">
        <f t="shared" si="43"/>
        <v>224872.22410252457</v>
      </c>
      <c r="O222" s="47"/>
    </row>
    <row r="223" spans="1:15" ht="12.75">
      <c r="A223" s="27">
        <f t="shared" si="39"/>
        <v>206</v>
      </c>
      <c r="B223" s="28">
        <f t="shared" si="33"/>
        <v>46084</v>
      </c>
      <c r="C223" s="34">
        <f t="shared" si="40"/>
        <v>127803.47849267135</v>
      </c>
      <c r="D223" s="34">
        <f t="shared" si="34"/>
        <v>1173.5060761456261</v>
      </c>
      <c r="E223" s="35"/>
      <c r="F223" s="34">
        <f t="shared" si="35"/>
        <v>1173.5060761456261</v>
      </c>
      <c r="G223" s="34">
        <f t="shared" si="36"/>
        <v>555.789263431048</v>
      </c>
      <c r="H223" s="34">
        <f t="shared" si="41"/>
        <v>617.7168127145782</v>
      </c>
      <c r="I223" s="34">
        <f t="shared" si="37"/>
        <v>127247.6892292403</v>
      </c>
      <c r="J223" s="37">
        <f>SUM(stint:H223)</f>
        <v>168989.94091523933</v>
      </c>
      <c r="K223" s="37">
        <f>SUM(stcap:G223)</f>
        <v>72752.31077075955</v>
      </c>
      <c r="L223" s="39">
        <f t="shared" si="42"/>
        <v>241742.25168599887</v>
      </c>
      <c r="M223" s="39">
        <f t="shared" si="38"/>
        <v>144200</v>
      </c>
      <c r="N223" s="39">
        <f t="shared" si="43"/>
        <v>224789.94091523916</v>
      </c>
      <c r="O223" s="47"/>
    </row>
    <row r="224" spans="1:15" ht="12.75">
      <c r="A224" s="27">
        <f t="shared" si="39"/>
        <v>207</v>
      </c>
      <c r="B224" s="28">
        <f t="shared" si="33"/>
        <v>46112</v>
      </c>
      <c r="C224" s="34">
        <f t="shared" si="40"/>
        <v>127247.6892292403</v>
      </c>
      <c r="D224" s="34">
        <f t="shared" si="34"/>
        <v>1173.5060761456261</v>
      </c>
      <c r="E224" s="35"/>
      <c r="F224" s="34">
        <f t="shared" si="35"/>
        <v>1173.5060761456261</v>
      </c>
      <c r="G224" s="34">
        <f t="shared" si="36"/>
        <v>558.4755782042979</v>
      </c>
      <c r="H224" s="34">
        <f t="shared" si="41"/>
        <v>615.0304979413282</v>
      </c>
      <c r="I224" s="34">
        <f t="shared" si="37"/>
        <v>126689.21365103601</v>
      </c>
      <c r="J224" s="37">
        <f>SUM(stint:H224)</f>
        <v>169604.97141318067</v>
      </c>
      <c r="K224" s="37">
        <f>SUM(stcap:G224)</f>
        <v>73310.78634896384</v>
      </c>
      <c r="L224" s="39">
        <f t="shared" si="42"/>
        <v>242915.7577621445</v>
      </c>
      <c r="M224" s="39">
        <f t="shared" si="38"/>
        <v>144900</v>
      </c>
      <c r="N224" s="39">
        <f t="shared" si="43"/>
        <v>224704.97141318052</v>
      </c>
      <c r="O224" s="47"/>
    </row>
    <row r="225" spans="1:15" ht="12.75">
      <c r="A225" s="27">
        <f t="shared" si="39"/>
        <v>208</v>
      </c>
      <c r="B225" s="28">
        <f t="shared" si="33"/>
        <v>46143</v>
      </c>
      <c r="C225" s="34">
        <f t="shared" si="40"/>
        <v>126689.21365103601</v>
      </c>
      <c r="D225" s="34">
        <f t="shared" si="34"/>
        <v>1173.5060761456261</v>
      </c>
      <c r="E225" s="35"/>
      <c r="F225" s="34">
        <f t="shared" si="35"/>
        <v>1173.5060761456261</v>
      </c>
      <c r="G225" s="34">
        <f t="shared" si="36"/>
        <v>561.1748768322853</v>
      </c>
      <c r="H225" s="34">
        <f t="shared" si="41"/>
        <v>612.3311993133408</v>
      </c>
      <c r="I225" s="34">
        <f t="shared" si="37"/>
        <v>126128.03877420373</v>
      </c>
      <c r="J225" s="37">
        <f>SUM(stint:H225)</f>
        <v>170217.302612494</v>
      </c>
      <c r="K225" s="37">
        <f>SUM(stcap:G225)</f>
        <v>73871.96122579613</v>
      </c>
      <c r="L225" s="39">
        <f t="shared" si="42"/>
        <v>244089.26383829012</v>
      </c>
      <c r="M225" s="39">
        <f t="shared" si="38"/>
        <v>145600</v>
      </c>
      <c r="N225" s="39">
        <f t="shared" si="43"/>
        <v>224617.30261249386</v>
      </c>
      <c r="O225" s="47"/>
    </row>
    <row r="226" spans="1:15" ht="12.75">
      <c r="A226" s="27">
        <f t="shared" si="39"/>
        <v>209</v>
      </c>
      <c r="B226" s="28">
        <f t="shared" si="33"/>
        <v>46173</v>
      </c>
      <c r="C226" s="34">
        <f t="shared" si="40"/>
        <v>126128.03877420373</v>
      </c>
      <c r="D226" s="34">
        <f t="shared" si="34"/>
        <v>1173.5060761456261</v>
      </c>
      <c r="E226" s="35"/>
      <c r="F226" s="34">
        <f t="shared" si="35"/>
        <v>1173.5060761456261</v>
      </c>
      <c r="G226" s="34">
        <f t="shared" si="36"/>
        <v>563.8872220703081</v>
      </c>
      <c r="H226" s="34">
        <f t="shared" si="41"/>
        <v>609.618854075318</v>
      </c>
      <c r="I226" s="34">
        <f t="shared" si="37"/>
        <v>125564.15155213342</v>
      </c>
      <c r="J226" s="37">
        <f>SUM(stint:H226)</f>
        <v>170826.92146656933</v>
      </c>
      <c r="K226" s="37">
        <f>SUM(stcap:G226)</f>
        <v>74435.84844786643</v>
      </c>
      <c r="L226" s="39">
        <f t="shared" si="42"/>
        <v>245262.76991443575</v>
      </c>
      <c r="M226" s="39">
        <f t="shared" si="38"/>
        <v>146300</v>
      </c>
      <c r="N226" s="39">
        <f t="shared" si="43"/>
        <v>224526.92146656918</v>
      </c>
      <c r="O226" s="47"/>
    </row>
    <row r="227" spans="1:15" ht="12.75">
      <c r="A227" s="27">
        <f t="shared" si="39"/>
        <v>210</v>
      </c>
      <c r="B227" s="28">
        <f t="shared" si="33"/>
        <v>46204</v>
      </c>
      <c r="C227" s="34">
        <f t="shared" si="40"/>
        <v>125564.15155213342</v>
      </c>
      <c r="D227" s="34">
        <f t="shared" si="34"/>
        <v>1173.5060761456261</v>
      </c>
      <c r="E227" s="35"/>
      <c r="F227" s="34">
        <f t="shared" si="35"/>
        <v>1173.5060761456261</v>
      </c>
      <c r="G227" s="34">
        <f t="shared" si="36"/>
        <v>566.6126769769812</v>
      </c>
      <c r="H227" s="34">
        <f t="shared" si="41"/>
        <v>606.8933991686449</v>
      </c>
      <c r="I227" s="34">
        <f t="shared" si="37"/>
        <v>124997.53887515645</v>
      </c>
      <c r="J227" s="37">
        <f>SUM(stint:H227)</f>
        <v>171433.81486573798</v>
      </c>
      <c r="K227" s="37">
        <f>SUM(stcap:G227)</f>
        <v>75002.46112484341</v>
      </c>
      <c r="L227" s="39">
        <f t="shared" si="42"/>
        <v>246436.27599058137</v>
      </c>
      <c r="M227" s="39">
        <f t="shared" si="38"/>
        <v>147000</v>
      </c>
      <c r="N227" s="39">
        <f t="shared" si="43"/>
        <v>224433.8148657378</v>
      </c>
      <c r="O227" s="47"/>
    </row>
    <row r="228" spans="1:15" ht="12.75">
      <c r="A228" s="27">
        <f t="shared" si="39"/>
        <v>211</v>
      </c>
      <c r="B228" s="28">
        <f t="shared" si="33"/>
        <v>46234</v>
      </c>
      <c r="C228" s="34">
        <f t="shared" si="40"/>
        <v>124997.53887515645</v>
      </c>
      <c r="D228" s="34">
        <f t="shared" si="34"/>
        <v>1173.5060761456261</v>
      </c>
      <c r="E228" s="35"/>
      <c r="F228" s="34">
        <f t="shared" si="35"/>
        <v>1173.5060761456261</v>
      </c>
      <c r="G228" s="34">
        <f t="shared" si="36"/>
        <v>569.3513049157033</v>
      </c>
      <c r="H228" s="34">
        <f t="shared" si="41"/>
        <v>604.1547712299229</v>
      </c>
      <c r="I228" s="34">
        <f t="shared" si="37"/>
        <v>124428.18757024074</v>
      </c>
      <c r="J228" s="37">
        <f>SUM(stint:H228)</f>
        <v>172037.9696369679</v>
      </c>
      <c r="K228" s="37">
        <f>SUM(stcap:G228)</f>
        <v>75571.81242975911</v>
      </c>
      <c r="L228" s="39">
        <f t="shared" si="42"/>
        <v>247609.782066727</v>
      </c>
      <c r="M228" s="39">
        <f t="shared" si="38"/>
        <v>147700</v>
      </c>
      <c r="N228" s="39">
        <f t="shared" si="43"/>
        <v>224337.96963696775</v>
      </c>
      <c r="O228" s="47"/>
    </row>
    <row r="229" spans="1:15" ht="12.75">
      <c r="A229" s="27">
        <f t="shared" si="39"/>
        <v>212</v>
      </c>
      <c r="B229" s="28">
        <f t="shared" si="33"/>
        <v>46265</v>
      </c>
      <c r="C229" s="34">
        <f t="shared" si="40"/>
        <v>124428.18757024074</v>
      </c>
      <c r="D229" s="34">
        <f t="shared" si="34"/>
        <v>1173.5060761456261</v>
      </c>
      <c r="E229" s="35"/>
      <c r="F229" s="34">
        <f t="shared" si="35"/>
        <v>1173.5060761456261</v>
      </c>
      <c r="G229" s="34">
        <f t="shared" si="36"/>
        <v>572.1031695561292</v>
      </c>
      <c r="H229" s="34">
        <f t="shared" si="41"/>
        <v>601.402906589497</v>
      </c>
      <c r="I229" s="34">
        <f t="shared" si="37"/>
        <v>123856.08440068462</v>
      </c>
      <c r="J229" s="37">
        <f>SUM(stint:H229)</f>
        <v>172639.3725435574</v>
      </c>
      <c r="K229" s="37">
        <f>SUM(stcap:G229)</f>
        <v>76143.91559931524</v>
      </c>
      <c r="L229" s="39">
        <f t="shared" si="42"/>
        <v>248783.28814287263</v>
      </c>
      <c r="M229" s="39">
        <f t="shared" si="38"/>
        <v>148400</v>
      </c>
      <c r="N229" s="39">
        <f t="shared" si="43"/>
        <v>224239.37254355726</v>
      </c>
      <c r="O229" s="47"/>
    </row>
    <row r="230" spans="1:15" ht="12.75">
      <c r="A230" s="27">
        <f t="shared" si="39"/>
        <v>213</v>
      </c>
      <c r="B230" s="28">
        <f t="shared" si="33"/>
        <v>46296</v>
      </c>
      <c r="C230" s="34">
        <f t="shared" si="40"/>
        <v>123856.08440068462</v>
      </c>
      <c r="D230" s="34">
        <f t="shared" si="34"/>
        <v>1173.5060761456261</v>
      </c>
      <c r="E230" s="35"/>
      <c r="F230" s="34">
        <f t="shared" si="35"/>
        <v>1173.5060761456261</v>
      </c>
      <c r="G230" s="34">
        <f t="shared" si="36"/>
        <v>574.8683348756505</v>
      </c>
      <c r="H230" s="34">
        <f t="shared" si="41"/>
        <v>598.6377412699757</v>
      </c>
      <c r="I230" s="34">
        <f t="shared" si="37"/>
        <v>123281.21606580897</v>
      </c>
      <c r="J230" s="37">
        <f>SUM(stint:H230)</f>
        <v>173238.01028482738</v>
      </c>
      <c r="K230" s="37">
        <f>SUM(stcap:G230)</f>
        <v>76718.78393419088</v>
      </c>
      <c r="L230" s="39">
        <f t="shared" si="42"/>
        <v>249956.79421901825</v>
      </c>
      <c r="M230" s="39">
        <f t="shared" si="38"/>
        <v>149100</v>
      </c>
      <c r="N230" s="39">
        <f t="shared" si="43"/>
        <v>224138.0102848272</v>
      </c>
      <c r="O230" s="47"/>
    </row>
    <row r="231" spans="1:15" ht="12.75">
      <c r="A231" s="27">
        <f t="shared" si="39"/>
        <v>214</v>
      </c>
      <c r="B231" s="28">
        <f t="shared" si="33"/>
        <v>46326</v>
      </c>
      <c r="C231" s="34">
        <f t="shared" si="40"/>
        <v>123281.21606580897</v>
      </c>
      <c r="D231" s="34">
        <f t="shared" si="34"/>
        <v>1173.5060761456261</v>
      </c>
      <c r="E231" s="35"/>
      <c r="F231" s="34">
        <f t="shared" si="35"/>
        <v>1173.5060761456261</v>
      </c>
      <c r="G231" s="34">
        <f t="shared" si="36"/>
        <v>577.6468651608827</v>
      </c>
      <c r="H231" s="34">
        <f t="shared" si="41"/>
        <v>595.8592109847434</v>
      </c>
      <c r="I231" s="34">
        <f t="shared" si="37"/>
        <v>122703.56920064808</v>
      </c>
      <c r="J231" s="37">
        <f>SUM(stint:H231)</f>
        <v>173833.86949581213</v>
      </c>
      <c r="K231" s="37">
        <f>SUM(stcap:G231)</f>
        <v>77296.43079935177</v>
      </c>
      <c r="L231" s="39">
        <f t="shared" si="42"/>
        <v>251130.3002951639</v>
      </c>
      <c r="M231" s="39">
        <f t="shared" si="38"/>
        <v>149800</v>
      </c>
      <c r="N231" s="39">
        <f t="shared" si="43"/>
        <v>224033.869495812</v>
      </c>
      <c r="O231" s="47"/>
    </row>
    <row r="232" spans="1:15" ht="12.75">
      <c r="A232" s="27">
        <f t="shared" si="39"/>
        <v>215</v>
      </c>
      <c r="B232" s="28">
        <f t="shared" si="33"/>
        <v>46357</v>
      </c>
      <c r="C232" s="34">
        <f t="shared" si="40"/>
        <v>122703.56920064808</v>
      </c>
      <c r="D232" s="34">
        <f t="shared" si="34"/>
        <v>1173.5060761456261</v>
      </c>
      <c r="E232" s="35"/>
      <c r="F232" s="34">
        <f t="shared" si="35"/>
        <v>1173.5060761456261</v>
      </c>
      <c r="G232" s="34">
        <f t="shared" si="36"/>
        <v>580.4388250091604</v>
      </c>
      <c r="H232" s="34">
        <f t="shared" si="41"/>
        <v>593.0672511364658</v>
      </c>
      <c r="I232" s="34">
        <f t="shared" si="37"/>
        <v>122123.13037563892</v>
      </c>
      <c r="J232" s="37">
        <f>SUM(stint:H232)</f>
        <v>174426.9367469486</v>
      </c>
      <c r="K232" s="37">
        <f>SUM(stcap:G232)</f>
        <v>77876.86962436093</v>
      </c>
      <c r="L232" s="39">
        <f t="shared" si="42"/>
        <v>252303.80637130953</v>
      </c>
      <c r="M232" s="39">
        <f t="shared" si="38"/>
        <v>150500</v>
      </c>
      <c r="N232" s="39">
        <f t="shared" si="43"/>
        <v>223926.93674694846</v>
      </c>
      <c r="O232" s="47"/>
    </row>
    <row r="233" spans="1:15" ht="12.75">
      <c r="A233" s="27">
        <f t="shared" si="39"/>
        <v>216</v>
      </c>
      <c r="B233" s="28">
        <f t="shared" si="33"/>
        <v>46387</v>
      </c>
      <c r="C233" s="34">
        <f t="shared" si="40"/>
        <v>122123.13037563892</v>
      </c>
      <c r="D233" s="34">
        <f t="shared" si="34"/>
        <v>1173.5060761456261</v>
      </c>
      <c r="E233" s="35"/>
      <c r="F233" s="34">
        <f t="shared" si="35"/>
        <v>1173.5060761456261</v>
      </c>
      <c r="G233" s="34">
        <f t="shared" si="36"/>
        <v>583.244279330038</v>
      </c>
      <c r="H233" s="34">
        <f t="shared" si="41"/>
        <v>590.2617968155881</v>
      </c>
      <c r="I233" s="34">
        <f t="shared" si="37"/>
        <v>121539.88609630888</v>
      </c>
      <c r="J233" s="37">
        <f>SUM(stint:H233)</f>
        <v>175017.19854376419</v>
      </c>
      <c r="K233" s="37">
        <f>SUM(stcap:G233)</f>
        <v>78460.11390369097</v>
      </c>
      <c r="L233" s="39">
        <f t="shared" si="42"/>
        <v>253477.31244745516</v>
      </c>
      <c r="M233" s="39">
        <f t="shared" si="38"/>
        <v>151200</v>
      </c>
      <c r="N233" s="39">
        <f t="shared" si="43"/>
        <v>223817.19854376407</v>
      </c>
      <c r="O233" s="47"/>
    </row>
    <row r="234" spans="1:15" ht="12.75">
      <c r="A234" s="27">
        <f t="shared" si="39"/>
        <v>217</v>
      </c>
      <c r="B234" s="28">
        <f t="shared" si="33"/>
        <v>46418</v>
      </c>
      <c r="C234" s="34">
        <f t="shared" si="40"/>
        <v>121539.88609630888</v>
      </c>
      <c r="D234" s="34">
        <f t="shared" si="34"/>
        <v>1173.5060761456261</v>
      </c>
      <c r="E234" s="35"/>
      <c r="F234" s="34">
        <f t="shared" si="35"/>
        <v>1173.5060761456261</v>
      </c>
      <c r="G234" s="34">
        <f t="shared" si="36"/>
        <v>586.0632933467999</v>
      </c>
      <c r="H234" s="34">
        <f t="shared" si="41"/>
        <v>587.4427827988262</v>
      </c>
      <c r="I234" s="34">
        <f t="shared" si="37"/>
        <v>120953.82280296208</v>
      </c>
      <c r="J234" s="37">
        <f>SUM(stint:H234)</f>
        <v>175604.64132656303</v>
      </c>
      <c r="K234" s="37">
        <f>SUM(stcap:G234)</f>
        <v>79046.17719703777</v>
      </c>
      <c r="L234" s="39">
        <f t="shared" si="42"/>
        <v>254650.8185236008</v>
      </c>
      <c r="M234" s="39">
        <f t="shared" si="38"/>
        <v>151900</v>
      </c>
      <c r="N234" s="39">
        <f t="shared" si="43"/>
        <v>223704.6413265629</v>
      </c>
      <c r="O234" s="47"/>
    </row>
    <row r="235" spans="1:15" ht="12.75">
      <c r="A235" s="27">
        <f t="shared" si="39"/>
        <v>218</v>
      </c>
      <c r="B235" s="28">
        <f t="shared" si="33"/>
        <v>46449</v>
      </c>
      <c r="C235" s="34">
        <f t="shared" si="40"/>
        <v>120953.82280296208</v>
      </c>
      <c r="D235" s="34">
        <f t="shared" si="34"/>
        <v>1173.5060761456261</v>
      </c>
      <c r="E235" s="35"/>
      <c r="F235" s="34">
        <f t="shared" si="35"/>
        <v>1173.5060761456261</v>
      </c>
      <c r="G235" s="34">
        <f t="shared" si="36"/>
        <v>588.8959325979761</v>
      </c>
      <c r="H235" s="34">
        <f t="shared" si="41"/>
        <v>584.6101435476501</v>
      </c>
      <c r="I235" s="34">
        <f t="shared" si="37"/>
        <v>120364.9268703641</v>
      </c>
      <c r="J235" s="37">
        <f>SUM(stint:H235)</f>
        <v>176189.25147011067</v>
      </c>
      <c r="K235" s="37">
        <f>SUM(stcap:G235)</f>
        <v>79635.07312963576</v>
      </c>
      <c r="L235" s="39">
        <f t="shared" si="42"/>
        <v>255824.32459974644</v>
      </c>
      <c r="M235" s="39">
        <f t="shared" si="38"/>
        <v>152600</v>
      </c>
      <c r="N235" s="39">
        <f t="shared" si="43"/>
        <v>223589.25147011055</v>
      </c>
      <c r="O235" s="47"/>
    </row>
    <row r="236" spans="1:15" ht="12.75">
      <c r="A236" s="27">
        <f t="shared" si="39"/>
        <v>219</v>
      </c>
      <c r="B236" s="28">
        <f t="shared" si="33"/>
        <v>46477</v>
      </c>
      <c r="C236" s="34">
        <f t="shared" si="40"/>
        <v>120364.9268703641</v>
      </c>
      <c r="D236" s="34">
        <f t="shared" si="34"/>
        <v>1173.5060761456261</v>
      </c>
      <c r="E236" s="35"/>
      <c r="F236" s="34">
        <f t="shared" si="35"/>
        <v>1173.5060761456261</v>
      </c>
      <c r="G236" s="34">
        <f t="shared" si="36"/>
        <v>591.7422629388662</v>
      </c>
      <c r="H236" s="34">
        <f t="shared" si="41"/>
        <v>581.7638132067599</v>
      </c>
      <c r="I236" s="34">
        <f t="shared" si="37"/>
        <v>119773.18460742524</v>
      </c>
      <c r="J236" s="37">
        <f>SUM(stint:H236)</f>
        <v>176771.01528331742</v>
      </c>
      <c r="K236" s="37">
        <f>SUM(stcap:G236)</f>
        <v>80226.81539257462</v>
      </c>
      <c r="L236" s="39">
        <f t="shared" si="42"/>
        <v>256997.83067589204</v>
      </c>
      <c r="M236" s="39">
        <f t="shared" si="38"/>
        <v>153300</v>
      </c>
      <c r="N236" s="39">
        <f t="shared" si="43"/>
        <v>223471.0152833173</v>
      </c>
      <c r="O236" s="47"/>
    </row>
    <row r="237" spans="1:15" ht="12.75">
      <c r="A237" s="27">
        <f t="shared" si="39"/>
        <v>220</v>
      </c>
      <c r="B237" s="28">
        <f t="shared" si="33"/>
        <v>46508</v>
      </c>
      <c r="C237" s="34">
        <f t="shared" si="40"/>
        <v>119773.18460742524</v>
      </c>
      <c r="D237" s="34">
        <f t="shared" si="34"/>
        <v>1173.5060761456261</v>
      </c>
      <c r="E237" s="35"/>
      <c r="F237" s="34">
        <f t="shared" si="35"/>
        <v>1173.5060761456261</v>
      </c>
      <c r="G237" s="34">
        <f t="shared" si="36"/>
        <v>594.6023505430708</v>
      </c>
      <c r="H237" s="34">
        <f t="shared" si="41"/>
        <v>578.9037256025554</v>
      </c>
      <c r="I237" s="34">
        <f t="shared" si="37"/>
        <v>119178.58225688217</v>
      </c>
      <c r="J237" s="37">
        <f>SUM(stint:H237)</f>
        <v>177349.91900891997</v>
      </c>
      <c r="K237" s="37">
        <f>SUM(stcap:G237)</f>
        <v>80821.41774311768</v>
      </c>
      <c r="L237" s="39">
        <f t="shared" si="42"/>
        <v>258171.33675203763</v>
      </c>
      <c r="M237" s="39">
        <f t="shared" si="38"/>
        <v>154000</v>
      </c>
      <c r="N237" s="39">
        <f t="shared" si="43"/>
        <v>223349.9190089198</v>
      </c>
      <c r="O237" s="47"/>
    </row>
    <row r="238" spans="1:15" ht="12.75">
      <c r="A238" s="27">
        <f t="shared" si="39"/>
        <v>221</v>
      </c>
      <c r="B238" s="28">
        <f t="shared" si="33"/>
        <v>46538</v>
      </c>
      <c r="C238" s="34">
        <f t="shared" si="40"/>
        <v>119178.58225688217</v>
      </c>
      <c r="D238" s="34">
        <f t="shared" si="34"/>
        <v>1173.5060761456261</v>
      </c>
      <c r="E238" s="35"/>
      <c r="F238" s="34">
        <f t="shared" si="35"/>
        <v>1173.5060761456261</v>
      </c>
      <c r="G238" s="34">
        <f t="shared" si="36"/>
        <v>597.476261904029</v>
      </c>
      <c r="H238" s="34">
        <f t="shared" si="41"/>
        <v>576.0298142415971</v>
      </c>
      <c r="I238" s="34">
        <f t="shared" si="37"/>
        <v>118581.10599497815</v>
      </c>
      <c r="J238" s="37">
        <f>SUM(stint:H238)</f>
        <v>177925.94882316157</v>
      </c>
      <c r="K238" s="37">
        <f>SUM(stcap:G238)</f>
        <v>81418.8940050217</v>
      </c>
      <c r="L238" s="39">
        <f t="shared" si="42"/>
        <v>259344.84282818326</v>
      </c>
      <c r="M238" s="39">
        <f t="shared" si="38"/>
        <v>154700</v>
      </c>
      <c r="N238" s="39">
        <f t="shared" si="43"/>
        <v>223225.94882316142</v>
      </c>
      <c r="O238" s="47"/>
    </row>
    <row r="239" spans="1:15" ht="12.75">
      <c r="A239" s="27">
        <f t="shared" si="39"/>
        <v>222</v>
      </c>
      <c r="B239" s="28">
        <f t="shared" si="33"/>
        <v>46569</v>
      </c>
      <c r="C239" s="34">
        <f t="shared" si="40"/>
        <v>118581.10599497815</v>
      </c>
      <c r="D239" s="34">
        <f t="shared" si="34"/>
        <v>1173.5060761456261</v>
      </c>
      <c r="E239" s="35"/>
      <c r="F239" s="34">
        <f t="shared" si="35"/>
        <v>1173.5060761456261</v>
      </c>
      <c r="G239" s="34">
        <f t="shared" si="36"/>
        <v>600.364063836565</v>
      </c>
      <c r="H239" s="34">
        <f t="shared" si="41"/>
        <v>573.1420123090611</v>
      </c>
      <c r="I239" s="34">
        <f t="shared" si="37"/>
        <v>117980.74193114159</v>
      </c>
      <c r="J239" s="37">
        <f>SUM(stint:H239)</f>
        <v>178499.09083547062</v>
      </c>
      <c r="K239" s="37">
        <f>SUM(stcap:G239)</f>
        <v>82019.25806885827</v>
      </c>
      <c r="L239" s="39">
        <f t="shared" si="42"/>
        <v>260518.3489043289</v>
      </c>
      <c r="M239" s="39">
        <f t="shared" si="38"/>
        <v>155400</v>
      </c>
      <c r="N239" s="39">
        <f t="shared" si="43"/>
        <v>223099.09083547047</v>
      </c>
      <c r="O239" s="47"/>
    </row>
    <row r="240" spans="1:15" ht="12.75">
      <c r="A240" s="27">
        <f t="shared" si="39"/>
        <v>223</v>
      </c>
      <c r="B240" s="28">
        <f t="shared" si="33"/>
        <v>46599</v>
      </c>
      <c r="C240" s="34">
        <f t="shared" si="40"/>
        <v>117980.74193114159</v>
      </c>
      <c r="D240" s="34">
        <f t="shared" si="34"/>
        <v>1173.5060761456261</v>
      </c>
      <c r="E240" s="35"/>
      <c r="F240" s="34">
        <f t="shared" si="35"/>
        <v>1173.5060761456261</v>
      </c>
      <c r="G240" s="34">
        <f t="shared" si="36"/>
        <v>603.2658234784418</v>
      </c>
      <c r="H240" s="34">
        <f t="shared" si="41"/>
        <v>570.2402526671843</v>
      </c>
      <c r="I240" s="34">
        <f t="shared" si="37"/>
        <v>117377.47610766314</v>
      </c>
      <c r="J240" s="37">
        <f>SUM(stint:H240)</f>
        <v>179069.3310881378</v>
      </c>
      <c r="K240" s="37">
        <f>SUM(stcap:G240)</f>
        <v>82622.52389233671</v>
      </c>
      <c r="L240" s="39">
        <f t="shared" si="42"/>
        <v>261691.8549804745</v>
      </c>
      <c r="M240" s="39">
        <f t="shared" si="38"/>
        <v>156100</v>
      </c>
      <c r="N240" s="39">
        <f t="shared" si="43"/>
        <v>222969.33108813764</v>
      </c>
      <c r="O240" s="47"/>
    </row>
    <row r="241" spans="1:15" ht="12.75">
      <c r="A241" s="27">
        <f t="shared" si="39"/>
        <v>224</v>
      </c>
      <c r="B241" s="28">
        <f t="shared" si="33"/>
        <v>46630</v>
      </c>
      <c r="C241" s="34">
        <f t="shared" si="40"/>
        <v>117377.47610766314</v>
      </c>
      <c r="D241" s="34">
        <f t="shared" si="34"/>
        <v>1173.5060761456261</v>
      </c>
      <c r="E241" s="35"/>
      <c r="F241" s="34">
        <f t="shared" si="35"/>
        <v>1173.5060761456261</v>
      </c>
      <c r="G241" s="34">
        <f t="shared" si="36"/>
        <v>606.181608291921</v>
      </c>
      <c r="H241" s="34">
        <f t="shared" si="41"/>
        <v>567.3244678537052</v>
      </c>
      <c r="I241" s="34">
        <f t="shared" si="37"/>
        <v>116771.29449937122</v>
      </c>
      <c r="J241" s="37">
        <f>SUM(stint:H241)</f>
        <v>179636.6555559915</v>
      </c>
      <c r="K241" s="37">
        <f>SUM(stcap:G241)</f>
        <v>83228.70550062864</v>
      </c>
      <c r="L241" s="39">
        <f t="shared" si="42"/>
        <v>262865.36105662014</v>
      </c>
      <c r="M241" s="39">
        <f t="shared" si="38"/>
        <v>156800</v>
      </c>
      <c r="N241" s="39">
        <f t="shared" si="43"/>
        <v>222836.65555599134</v>
      </c>
      <c r="O241" s="47"/>
    </row>
    <row r="242" spans="1:15" ht="12.75">
      <c r="A242" s="27">
        <f t="shared" si="39"/>
        <v>225</v>
      </c>
      <c r="B242" s="28">
        <f t="shared" si="33"/>
        <v>46661</v>
      </c>
      <c r="C242" s="34">
        <f t="shared" si="40"/>
        <v>116771.29449937122</v>
      </c>
      <c r="D242" s="34">
        <f t="shared" si="34"/>
        <v>1173.5060761456261</v>
      </c>
      <c r="E242" s="35"/>
      <c r="F242" s="34">
        <f t="shared" si="35"/>
        <v>1173.5060761456261</v>
      </c>
      <c r="G242" s="34">
        <f t="shared" si="36"/>
        <v>609.1114860653319</v>
      </c>
      <c r="H242" s="34">
        <f t="shared" si="41"/>
        <v>564.3945900802943</v>
      </c>
      <c r="I242" s="34">
        <f t="shared" si="37"/>
        <v>116162.18301330588</v>
      </c>
      <c r="J242" s="37">
        <f>SUM(stint:H242)</f>
        <v>180201.05014607182</v>
      </c>
      <c r="K242" s="37">
        <f>SUM(stcap:G242)</f>
        <v>83837.81698669397</v>
      </c>
      <c r="L242" s="39">
        <f t="shared" si="42"/>
        <v>264038.8671327658</v>
      </c>
      <c r="M242" s="39">
        <f t="shared" si="38"/>
        <v>157500</v>
      </c>
      <c r="N242" s="39">
        <f t="shared" si="43"/>
        <v>222701.0501460717</v>
      </c>
      <c r="O242" s="47"/>
    </row>
    <row r="243" spans="1:15" ht="12.75">
      <c r="A243" s="27">
        <f t="shared" si="39"/>
        <v>226</v>
      </c>
      <c r="B243" s="28">
        <f t="shared" si="33"/>
        <v>46691</v>
      </c>
      <c r="C243" s="34">
        <f t="shared" si="40"/>
        <v>116162.18301330588</v>
      </c>
      <c r="D243" s="34">
        <f t="shared" si="34"/>
        <v>1173.5060761456261</v>
      </c>
      <c r="E243" s="35"/>
      <c r="F243" s="34">
        <f t="shared" si="35"/>
        <v>1173.5060761456261</v>
      </c>
      <c r="G243" s="34">
        <f t="shared" si="36"/>
        <v>612.0555249146477</v>
      </c>
      <c r="H243" s="34">
        <f t="shared" si="41"/>
        <v>561.4505512309785</v>
      </c>
      <c r="I243" s="34">
        <f t="shared" si="37"/>
        <v>115550.12748839124</v>
      </c>
      <c r="J243" s="37">
        <f>SUM(stint:H243)</f>
        <v>180762.5006973028</v>
      </c>
      <c r="K243" s="37">
        <f>SUM(stcap:G243)</f>
        <v>84449.87251160861</v>
      </c>
      <c r="L243" s="39">
        <f t="shared" si="42"/>
        <v>265212.3732089114</v>
      </c>
      <c r="M243" s="39">
        <f t="shared" si="38"/>
        <v>158200</v>
      </c>
      <c r="N243" s="39">
        <f t="shared" si="43"/>
        <v>222562.50069730263</v>
      </c>
      <c r="O243" s="47"/>
    </row>
    <row r="244" spans="1:15" ht="12.75">
      <c r="A244" s="27">
        <f t="shared" si="39"/>
        <v>227</v>
      </c>
      <c r="B244" s="28">
        <f t="shared" si="33"/>
        <v>46722</v>
      </c>
      <c r="C244" s="34">
        <f t="shared" si="40"/>
        <v>115550.12748839124</v>
      </c>
      <c r="D244" s="34">
        <f t="shared" si="34"/>
        <v>1173.5060761456261</v>
      </c>
      <c r="E244" s="35"/>
      <c r="F244" s="34">
        <f t="shared" si="35"/>
        <v>1173.5060761456261</v>
      </c>
      <c r="G244" s="34">
        <f t="shared" si="36"/>
        <v>615.0137932850685</v>
      </c>
      <c r="H244" s="34">
        <f t="shared" si="41"/>
        <v>558.4922828605577</v>
      </c>
      <c r="I244" s="34">
        <f t="shared" si="37"/>
        <v>114935.11369510618</v>
      </c>
      <c r="J244" s="37">
        <f>SUM(stint:H244)</f>
        <v>181320.99298016337</v>
      </c>
      <c r="K244" s="37">
        <f>SUM(stcap:G244)</f>
        <v>85064.88630489368</v>
      </c>
      <c r="L244" s="39">
        <f t="shared" si="42"/>
        <v>266385.8792850571</v>
      </c>
      <c r="M244" s="39">
        <f t="shared" si="38"/>
        <v>158900</v>
      </c>
      <c r="N244" s="39">
        <f t="shared" si="43"/>
        <v>222420.99298016325</v>
      </c>
      <c r="O244" s="47"/>
    </row>
    <row r="245" spans="1:15" ht="12.75">
      <c r="A245" s="27">
        <f t="shared" si="39"/>
        <v>228</v>
      </c>
      <c r="B245" s="28">
        <f t="shared" si="33"/>
        <v>46752</v>
      </c>
      <c r="C245" s="34">
        <f t="shared" si="40"/>
        <v>114935.11369510618</v>
      </c>
      <c r="D245" s="34">
        <f t="shared" si="34"/>
        <v>1173.5060761456261</v>
      </c>
      <c r="E245" s="35"/>
      <c r="F245" s="34">
        <f t="shared" si="35"/>
        <v>1173.5060761456261</v>
      </c>
      <c r="G245" s="34">
        <f t="shared" si="36"/>
        <v>617.9863599526129</v>
      </c>
      <c r="H245" s="34">
        <f t="shared" si="41"/>
        <v>555.5197161930132</v>
      </c>
      <c r="I245" s="34">
        <f t="shared" si="37"/>
        <v>114317.12733515356</v>
      </c>
      <c r="J245" s="37">
        <f>SUM(stint:H245)</f>
        <v>181876.5126963564</v>
      </c>
      <c r="K245" s="37">
        <f>SUM(stcap:G245)</f>
        <v>85682.87266484629</v>
      </c>
      <c r="L245" s="39">
        <f t="shared" si="42"/>
        <v>267559.3853612027</v>
      </c>
      <c r="M245" s="39">
        <f t="shared" si="38"/>
        <v>159600</v>
      </c>
      <c r="N245" s="39">
        <f t="shared" si="43"/>
        <v>222276.51269635628</v>
      </c>
      <c r="O245" s="47"/>
    </row>
    <row r="246" spans="1:15" ht="12.75">
      <c r="A246" s="27">
        <f t="shared" si="39"/>
        <v>229</v>
      </c>
      <c r="B246" s="28">
        <f t="shared" si="33"/>
        <v>46783</v>
      </c>
      <c r="C246" s="34">
        <f t="shared" si="40"/>
        <v>114317.12733515356</v>
      </c>
      <c r="D246" s="34">
        <f t="shared" si="34"/>
        <v>1173.5060761456261</v>
      </c>
      <c r="E246" s="35"/>
      <c r="F246" s="34">
        <f t="shared" si="35"/>
        <v>1173.5060761456261</v>
      </c>
      <c r="G246" s="34">
        <f t="shared" si="36"/>
        <v>620.9732940257172</v>
      </c>
      <c r="H246" s="34">
        <f t="shared" si="41"/>
        <v>552.5327821199089</v>
      </c>
      <c r="I246" s="34">
        <f t="shared" si="37"/>
        <v>113696.15404112784</v>
      </c>
      <c r="J246" s="37">
        <f>SUM(stint:H246)</f>
        <v>182429.0454784763</v>
      </c>
      <c r="K246" s="37">
        <f>SUM(stcap:G246)</f>
        <v>86303.84595887201</v>
      </c>
      <c r="L246" s="39">
        <f t="shared" si="42"/>
        <v>268732.8914373483</v>
      </c>
      <c r="M246" s="39">
        <f t="shared" si="38"/>
        <v>160300</v>
      </c>
      <c r="N246" s="39">
        <f t="shared" si="43"/>
        <v>222129.04547847615</v>
      </c>
      <c r="O246" s="47"/>
    </row>
    <row r="247" spans="1:15" ht="12.75">
      <c r="A247" s="27">
        <f t="shared" si="39"/>
        <v>230</v>
      </c>
      <c r="B247" s="28">
        <f t="shared" si="33"/>
        <v>46814</v>
      </c>
      <c r="C247" s="34">
        <f t="shared" si="40"/>
        <v>113696.15404112784</v>
      </c>
      <c r="D247" s="34">
        <f t="shared" si="34"/>
        <v>1173.5060761456261</v>
      </c>
      <c r="E247" s="35"/>
      <c r="F247" s="34">
        <f t="shared" si="35"/>
        <v>1173.5060761456261</v>
      </c>
      <c r="G247" s="34">
        <f t="shared" si="36"/>
        <v>623.9746649468416</v>
      </c>
      <c r="H247" s="34">
        <f t="shared" si="41"/>
        <v>549.5314111987846</v>
      </c>
      <c r="I247" s="34">
        <f t="shared" si="37"/>
        <v>113072.179376181</v>
      </c>
      <c r="J247" s="37">
        <f>SUM(stint:H247)</f>
        <v>182978.57688967508</v>
      </c>
      <c r="K247" s="37">
        <f>SUM(stcap:G247)</f>
        <v>86927.82062381886</v>
      </c>
      <c r="L247" s="39">
        <f t="shared" si="42"/>
        <v>269906.39751349395</v>
      </c>
      <c r="M247" s="39">
        <f t="shared" si="38"/>
        <v>161000</v>
      </c>
      <c r="N247" s="39">
        <f t="shared" si="43"/>
        <v>221978.57688967494</v>
      </c>
      <c r="O247" s="47"/>
    </row>
    <row r="248" spans="1:15" ht="12.75">
      <c r="A248" s="27">
        <f t="shared" si="39"/>
        <v>231</v>
      </c>
      <c r="B248" s="28">
        <f t="shared" si="33"/>
        <v>46843</v>
      </c>
      <c r="C248" s="34">
        <f t="shared" si="40"/>
        <v>113072.179376181</v>
      </c>
      <c r="D248" s="34">
        <f t="shared" si="34"/>
        <v>1173.5060761456261</v>
      </c>
      <c r="E248" s="35"/>
      <c r="F248" s="34">
        <f t="shared" si="35"/>
        <v>1173.5060761456261</v>
      </c>
      <c r="G248" s="34">
        <f t="shared" si="36"/>
        <v>626.9905424940846</v>
      </c>
      <c r="H248" s="34">
        <f t="shared" si="41"/>
        <v>546.5155336515415</v>
      </c>
      <c r="I248" s="34">
        <f t="shared" si="37"/>
        <v>112445.18883368692</v>
      </c>
      <c r="J248" s="37">
        <f>SUM(stint:H248)</f>
        <v>183525.09242332663</v>
      </c>
      <c r="K248" s="37">
        <f>SUM(stcap:G248)</f>
        <v>87554.81116631294</v>
      </c>
      <c r="L248" s="39">
        <f t="shared" si="42"/>
        <v>271079.9035896396</v>
      </c>
      <c r="M248" s="39">
        <f t="shared" si="38"/>
        <v>161700</v>
      </c>
      <c r="N248" s="39">
        <f t="shared" si="43"/>
        <v>221825.0924233265</v>
      </c>
      <c r="O248" s="47"/>
    </row>
    <row r="249" spans="1:15" ht="12.75">
      <c r="A249" s="27">
        <f t="shared" si="39"/>
        <v>232</v>
      </c>
      <c r="B249" s="28">
        <f t="shared" si="33"/>
        <v>46874</v>
      </c>
      <c r="C249" s="34">
        <f t="shared" si="40"/>
        <v>112445.18883368692</v>
      </c>
      <c r="D249" s="34">
        <f t="shared" si="34"/>
        <v>1173.5060761456261</v>
      </c>
      <c r="E249" s="35"/>
      <c r="F249" s="34">
        <f t="shared" si="35"/>
        <v>1173.5060761456261</v>
      </c>
      <c r="G249" s="34">
        <f t="shared" si="36"/>
        <v>630.020996782806</v>
      </c>
      <c r="H249" s="34">
        <f t="shared" si="41"/>
        <v>543.4850793628201</v>
      </c>
      <c r="I249" s="34">
        <f t="shared" si="37"/>
        <v>111815.1678369041</v>
      </c>
      <c r="J249" s="37">
        <f>SUM(stint:H249)</f>
        <v>184068.57750268944</v>
      </c>
      <c r="K249" s="37">
        <f>SUM(stcap:G249)</f>
        <v>88184.83216309575</v>
      </c>
      <c r="L249" s="39">
        <f t="shared" si="42"/>
        <v>272253.4096657852</v>
      </c>
      <c r="M249" s="39">
        <f t="shared" si="38"/>
        <v>162400</v>
      </c>
      <c r="N249" s="39">
        <f t="shared" si="43"/>
        <v>221668.57750268932</v>
      </c>
      <c r="O249" s="47"/>
    </row>
    <row r="250" spans="1:15" ht="12.75">
      <c r="A250" s="27">
        <f t="shared" si="39"/>
        <v>233</v>
      </c>
      <c r="B250" s="28">
        <f t="shared" si="33"/>
        <v>46904</v>
      </c>
      <c r="C250" s="34">
        <f t="shared" si="40"/>
        <v>111815.1678369041</v>
      </c>
      <c r="D250" s="34">
        <f t="shared" si="34"/>
        <v>1173.5060761456261</v>
      </c>
      <c r="E250" s="35"/>
      <c r="F250" s="34">
        <f t="shared" si="35"/>
        <v>1173.5060761456261</v>
      </c>
      <c r="G250" s="34">
        <f t="shared" si="36"/>
        <v>633.0660982672563</v>
      </c>
      <c r="H250" s="34">
        <f t="shared" si="41"/>
        <v>540.4399778783699</v>
      </c>
      <c r="I250" s="34">
        <f t="shared" si="37"/>
        <v>111182.10173863685</v>
      </c>
      <c r="J250" s="37">
        <f>SUM(stint:H250)</f>
        <v>184609.0174805678</v>
      </c>
      <c r="K250" s="37">
        <f>SUM(stcap:G250)</f>
        <v>88817.898261363</v>
      </c>
      <c r="L250" s="39">
        <f t="shared" si="42"/>
        <v>273426.91574193083</v>
      </c>
      <c r="M250" s="39">
        <f t="shared" si="38"/>
        <v>163100</v>
      </c>
      <c r="N250" s="39">
        <f t="shared" si="43"/>
        <v>221509.01748056768</v>
      </c>
      <c r="O250" s="47"/>
    </row>
    <row r="251" spans="1:15" ht="12.75">
      <c r="A251" s="27">
        <f t="shared" si="39"/>
        <v>234</v>
      </c>
      <c r="B251" s="28">
        <f t="shared" si="33"/>
        <v>46935</v>
      </c>
      <c r="C251" s="34">
        <f t="shared" si="40"/>
        <v>111182.10173863685</v>
      </c>
      <c r="D251" s="34">
        <f t="shared" si="34"/>
        <v>1173.5060761456261</v>
      </c>
      <c r="E251" s="35"/>
      <c r="F251" s="34">
        <f t="shared" si="35"/>
        <v>1173.5060761456261</v>
      </c>
      <c r="G251" s="34">
        <f t="shared" si="36"/>
        <v>636.1259177422147</v>
      </c>
      <c r="H251" s="34">
        <f t="shared" si="41"/>
        <v>537.3801584034114</v>
      </c>
      <c r="I251" s="34">
        <f t="shared" si="37"/>
        <v>110545.97582089463</v>
      </c>
      <c r="J251" s="37">
        <f>SUM(stint:H251)</f>
        <v>185146.39763897122</v>
      </c>
      <c r="K251" s="37">
        <f>SUM(stcap:G251)</f>
        <v>89454.02417910522</v>
      </c>
      <c r="L251" s="39">
        <f t="shared" si="42"/>
        <v>274600.42181807646</v>
      </c>
      <c r="M251" s="39">
        <f t="shared" si="38"/>
        <v>163800</v>
      </c>
      <c r="N251" s="39">
        <f t="shared" si="43"/>
        <v>221346.3976389711</v>
      </c>
      <c r="O251" s="47"/>
    </row>
    <row r="252" spans="1:15" ht="12.75">
      <c r="A252" s="27">
        <f t="shared" si="39"/>
        <v>235</v>
      </c>
      <c r="B252" s="28">
        <f t="shared" si="33"/>
        <v>46965</v>
      </c>
      <c r="C252" s="34">
        <f t="shared" si="40"/>
        <v>110545.97582089463</v>
      </c>
      <c r="D252" s="34">
        <f t="shared" si="34"/>
        <v>1173.5060761456261</v>
      </c>
      <c r="E252" s="35"/>
      <c r="F252" s="34">
        <f t="shared" si="35"/>
        <v>1173.5060761456261</v>
      </c>
      <c r="G252" s="34">
        <f t="shared" si="36"/>
        <v>639.2005263446355</v>
      </c>
      <c r="H252" s="34">
        <f t="shared" si="41"/>
        <v>534.3055498009907</v>
      </c>
      <c r="I252" s="34">
        <f t="shared" si="37"/>
        <v>109906.77529455</v>
      </c>
      <c r="J252" s="37">
        <f>SUM(stint:H252)</f>
        <v>185680.7031887722</v>
      </c>
      <c r="K252" s="37">
        <f>SUM(stcap:G252)</f>
        <v>90093.22470544986</v>
      </c>
      <c r="L252" s="39">
        <f t="shared" si="42"/>
        <v>275773.9278942221</v>
      </c>
      <c r="M252" s="39">
        <f t="shared" si="38"/>
        <v>164500</v>
      </c>
      <c r="N252" s="39">
        <f t="shared" si="43"/>
        <v>221180.70318877208</v>
      </c>
      <c r="O252" s="47"/>
    </row>
    <row r="253" spans="1:15" ht="12.75">
      <c r="A253" s="27">
        <f t="shared" si="39"/>
        <v>236</v>
      </c>
      <c r="B253" s="28">
        <f t="shared" si="33"/>
        <v>46996</v>
      </c>
      <c r="C253" s="34">
        <f t="shared" si="40"/>
        <v>109906.77529455</v>
      </c>
      <c r="D253" s="34">
        <f t="shared" si="34"/>
        <v>1173.5060761456261</v>
      </c>
      <c r="E253" s="35"/>
      <c r="F253" s="34">
        <f t="shared" si="35"/>
        <v>1173.5060761456261</v>
      </c>
      <c r="G253" s="34">
        <f t="shared" si="36"/>
        <v>642.2899955553011</v>
      </c>
      <c r="H253" s="34">
        <f t="shared" si="41"/>
        <v>531.2160805903251</v>
      </c>
      <c r="I253" s="34">
        <f t="shared" si="37"/>
        <v>109264.4852989947</v>
      </c>
      <c r="J253" s="37">
        <f>SUM(stint:H253)</f>
        <v>186211.91926936252</v>
      </c>
      <c r="K253" s="37">
        <f>SUM(stcap:G253)</f>
        <v>90735.51470100516</v>
      </c>
      <c r="L253" s="39">
        <f t="shared" si="42"/>
        <v>276947.43397036765</v>
      </c>
      <c r="M253" s="39">
        <f t="shared" si="38"/>
        <v>165200</v>
      </c>
      <c r="N253" s="39">
        <f t="shared" si="43"/>
        <v>221011.91926936235</v>
      </c>
      <c r="O253" s="47"/>
    </row>
    <row r="254" spans="1:15" ht="12.75">
      <c r="A254" s="27">
        <f t="shared" si="39"/>
        <v>237</v>
      </c>
      <c r="B254" s="28">
        <f t="shared" si="33"/>
        <v>47027</v>
      </c>
      <c r="C254" s="34">
        <f t="shared" si="40"/>
        <v>109264.4852989947</v>
      </c>
      <c r="D254" s="34">
        <f t="shared" si="34"/>
        <v>1173.5060761456261</v>
      </c>
      <c r="E254" s="35"/>
      <c r="F254" s="34">
        <f t="shared" si="35"/>
        <v>1173.5060761456261</v>
      </c>
      <c r="G254" s="34">
        <f t="shared" si="36"/>
        <v>645.3943972004851</v>
      </c>
      <c r="H254" s="34">
        <f t="shared" si="41"/>
        <v>528.1116789451411</v>
      </c>
      <c r="I254" s="34">
        <f t="shared" si="37"/>
        <v>108619.09090179422</v>
      </c>
      <c r="J254" s="37">
        <f>SUM(stint:H254)</f>
        <v>186740.03094830766</v>
      </c>
      <c r="K254" s="37">
        <f>SUM(stcap:G254)</f>
        <v>91380.90909820564</v>
      </c>
      <c r="L254" s="39">
        <f t="shared" si="42"/>
        <v>278120.9400465133</v>
      </c>
      <c r="M254" s="39">
        <f t="shared" si="38"/>
        <v>165900</v>
      </c>
      <c r="N254" s="39">
        <f t="shared" si="43"/>
        <v>220840.03094830748</v>
      </c>
      <c r="O254" s="47"/>
    </row>
    <row r="255" spans="1:15" ht="12.75">
      <c r="A255" s="27">
        <f t="shared" si="39"/>
        <v>238</v>
      </c>
      <c r="B255" s="28">
        <f t="shared" si="33"/>
        <v>47057</v>
      </c>
      <c r="C255" s="34">
        <f t="shared" si="40"/>
        <v>108619.09090179422</v>
      </c>
      <c r="D255" s="34">
        <f t="shared" si="34"/>
        <v>1173.5060761456261</v>
      </c>
      <c r="E255" s="35"/>
      <c r="F255" s="34">
        <f t="shared" si="35"/>
        <v>1173.5060761456261</v>
      </c>
      <c r="G255" s="34">
        <f t="shared" si="36"/>
        <v>648.5138034536207</v>
      </c>
      <c r="H255" s="34">
        <f t="shared" si="41"/>
        <v>524.9922726920055</v>
      </c>
      <c r="I255" s="34">
        <f t="shared" si="37"/>
        <v>107970.5770983406</v>
      </c>
      <c r="J255" s="37">
        <f>SUM(stint:H255)</f>
        <v>187265.02322099966</v>
      </c>
      <c r="K255" s="37">
        <f>SUM(stcap:G255)</f>
        <v>92029.42290165926</v>
      </c>
      <c r="L255" s="39">
        <f t="shared" si="42"/>
        <v>279294.4461226589</v>
      </c>
      <c r="M255" s="39">
        <f t="shared" si="38"/>
        <v>166600</v>
      </c>
      <c r="N255" s="39">
        <f t="shared" si="43"/>
        <v>220665.02322099952</v>
      </c>
      <c r="O255" s="47"/>
    </row>
    <row r="256" spans="1:15" ht="12.75">
      <c r="A256" s="27">
        <f t="shared" si="39"/>
        <v>239</v>
      </c>
      <c r="B256" s="28">
        <f t="shared" si="33"/>
        <v>47088</v>
      </c>
      <c r="C256" s="34">
        <f t="shared" si="40"/>
        <v>107970.5770983406</v>
      </c>
      <c r="D256" s="34">
        <f t="shared" si="34"/>
        <v>1173.5060761456261</v>
      </c>
      <c r="E256" s="35"/>
      <c r="F256" s="34">
        <f t="shared" si="35"/>
        <v>1173.5060761456261</v>
      </c>
      <c r="G256" s="34">
        <f t="shared" si="36"/>
        <v>651.6482868369799</v>
      </c>
      <c r="H256" s="34">
        <f t="shared" si="41"/>
        <v>521.8577893086463</v>
      </c>
      <c r="I256" s="34">
        <f t="shared" si="37"/>
        <v>107318.92881150362</v>
      </c>
      <c r="J256" s="37">
        <f>SUM(stint:H256)</f>
        <v>187786.8810103083</v>
      </c>
      <c r="K256" s="37">
        <f>SUM(stcap:G256)</f>
        <v>92681.07118849624</v>
      </c>
      <c r="L256" s="39">
        <f t="shared" si="42"/>
        <v>280467.95219880453</v>
      </c>
      <c r="M256" s="39">
        <f t="shared" si="38"/>
        <v>167300</v>
      </c>
      <c r="N256" s="39">
        <f t="shared" si="43"/>
        <v>220486.88101030816</v>
      </c>
      <c r="O256" s="47"/>
    </row>
    <row r="257" spans="1:15" ht="12.75">
      <c r="A257" s="27">
        <f t="shared" si="39"/>
        <v>240</v>
      </c>
      <c r="B257" s="28">
        <f t="shared" si="33"/>
        <v>47118</v>
      </c>
      <c r="C257" s="34">
        <f t="shared" si="40"/>
        <v>107318.92881150362</v>
      </c>
      <c r="D257" s="34">
        <f t="shared" si="34"/>
        <v>1173.5060761456261</v>
      </c>
      <c r="E257" s="35"/>
      <c r="F257" s="34">
        <f t="shared" si="35"/>
        <v>1173.5060761456261</v>
      </c>
      <c r="G257" s="34">
        <f t="shared" si="36"/>
        <v>654.7979202233586</v>
      </c>
      <c r="H257" s="34">
        <f t="shared" si="41"/>
        <v>518.7081559222676</v>
      </c>
      <c r="I257" s="34">
        <f t="shared" si="37"/>
        <v>106664.13089128026</v>
      </c>
      <c r="J257" s="37">
        <f>SUM(stint:H257)</f>
        <v>188305.58916623058</v>
      </c>
      <c r="K257" s="37">
        <f>SUM(stcap:G257)</f>
        <v>93335.86910871959</v>
      </c>
      <c r="L257" s="39">
        <f t="shared" si="42"/>
        <v>281641.45827495016</v>
      </c>
      <c r="M257" s="39">
        <f t="shared" si="38"/>
        <v>168000</v>
      </c>
      <c r="N257" s="39">
        <f t="shared" si="43"/>
        <v>220305.5891662304</v>
      </c>
      <c r="O257" s="47"/>
    </row>
    <row r="258" spans="1:15" ht="12.75">
      <c r="A258" s="27">
        <f t="shared" si="39"/>
        <v>241</v>
      </c>
      <c r="B258" s="28">
        <f t="shared" si="33"/>
        <v>47149</v>
      </c>
      <c r="C258" s="34">
        <f t="shared" si="40"/>
        <v>106664.13089128026</v>
      </c>
      <c r="D258" s="34">
        <f t="shared" si="34"/>
        <v>1173.5060761456261</v>
      </c>
      <c r="E258" s="35"/>
      <c r="F258" s="34">
        <f t="shared" si="35"/>
        <v>1173.5060761456261</v>
      </c>
      <c r="G258" s="34">
        <f t="shared" si="36"/>
        <v>657.9627768377715</v>
      </c>
      <c r="H258" s="34">
        <f t="shared" si="41"/>
        <v>515.5432993078547</v>
      </c>
      <c r="I258" s="34">
        <f t="shared" si="37"/>
        <v>106006.1681144425</v>
      </c>
      <c r="J258" s="37">
        <f>SUM(stint:H258)</f>
        <v>188821.13246553842</v>
      </c>
      <c r="K258" s="37">
        <f>SUM(stcap:G258)</f>
        <v>93993.83188555736</v>
      </c>
      <c r="L258" s="39">
        <f t="shared" si="42"/>
        <v>282814.9643510958</v>
      </c>
      <c r="M258" s="39">
        <f t="shared" si="38"/>
        <v>168700</v>
      </c>
      <c r="N258" s="39">
        <f t="shared" si="43"/>
        <v>220121.13246553828</v>
      </c>
      <c r="O258" s="47"/>
    </row>
    <row r="259" spans="1:15" ht="12.75">
      <c r="A259" s="27">
        <f t="shared" si="39"/>
        <v>242</v>
      </c>
      <c r="B259" s="28">
        <f t="shared" si="33"/>
        <v>47180</v>
      </c>
      <c r="C259" s="34">
        <f t="shared" si="40"/>
        <v>106006.1681144425</v>
      </c>
      <c r="D259" s="34">
        <f t="shared" si="34"/>
        <v>1173.5060761456261</v>
      </c>
      <c r="E259" s="35"/>
      <c r="F259" s="34">
        <f t="shared" si="35"/>
        <v>1173.5060761456261</v>
      </c>
      <c r="G259" s="34">
        <f t="shared" si="36"/>
        <v>661.142930259154</v>
      </c>
      <c r="H259" s="34">
        <f t="shared" si="41"/>
        <v>512.3631458864721</v>
      </c>
      <c r="I259" s="34">
        <f t="shared" si="37"/>
        <v>105345.02518418334</v>
      </c>
      <c r="J259" s="37">
        <f>SUM(stint:H259)</f>
        <v>189333.4956114249</v>
      </c>
      <c r="K259" s="37">
        <f>SUM(stcap:G259)</f>
        <v>94654.97481581652</v>
      </c>
      <c r="L259" s="39">
        <f t="shared" si="42"/>
        <v>283988.4704272414</v>
      </c>
      <c r="M259" s="39">
        <f t="shared" si="38"/>
        <v>169400</v>
      </c>
      <c r="N259" s="39">
        <f t="shared" si="43"/>
        <v>219933.49561142473</v>
      </c>
      <c r="O259" s="47"/>
    </row>
    <row r="260" spans="1:15" ht="12.75">
      <c r="A260" s="27">
        <f t="shared" si="39"/>
        <v>243</v>
      </c>
      <c r="B260" s="28">
        <f t="shared" si="33"/>
        <v>47208</v>
      </c>
      <c r="C260" s="34">
        <f t="shared" si="40"/>
        <v>105345.02518418334</v>
      </c>
      <c r="D260" s="34">
        <f t="shared" si="34"/>
        <v>1173.5060761456261</v>
      </c>
      <c r="E260" s="35"/>
      <c r="F260" s="34">
        <f t="shared" si="35"/>
        <v>1173.5060761456261</v>
      </c>
      <c r="G260" s="34">
        <f t="shared" si="36"/>
        <v>664.3384544220733</v>
      </c>
      <c r="H260" s="34">
        <f t="shared" si="41"/>
        <v>509.1676217235528</v>
      </c>
      <c r="I260" s="34">
        <f t="shared" si="37"/>
        <v>104680.68672976126</v>
      </c>
      <c r="J260" s="37">
        <f>SUM(stint:H260)</f>
        <v>189842.66323314846</v>
      </c>
      <c r="K260" s="37">
        <f>SUM(stcap:G260)</f>
        <v>95319.31327023859</v>
      </c>
      <c r="L260" s="39">
        <f t="shared" si="42"/>
        <v>285161.97650338704</v>
      </c>
      <c r="M260" s="39">
        <f t="shared" si="38"/>
        <v>170100</v>
      </c>
      <c r="N260" s="39">
        <f t="shared" si="43"/>
        <v>219742.66323314828</v>
      </c>
      <c r="O260" s="47"/>
    </row>
    <row r="261" spans="1:15" ht="12.75">
      <c r="A261" s="27">
        <f t="shared" si="39"/>
        <v>244</v>
      </c>
      <c r="B261" s="28">
        <f t="shared" si="33"/>
        <v>47239</v>
      </c>
      <c r="C261" s="34">
        <f t="shared" si="40"/>
        <v>104680.68672976126</v>
      </c>
      <c r="D261" s="34">
        <f t="shared" si="34"/>
        <v>1173.5060761456261</v>
      </c>
      <c r="E261" s="35"/>
      <c r="F261" s="34">
        <f t="shared" si="35"/>
        <v>1173.5060761456261</v>
      </c>
      <c r="G261" s="34">
        <f t="shared" si="36"/>
        <v>667.5494236184468</v>
      </c>
      <c r="H261" s="34">
        <f t="shared" si="41"/>
        <v>505.9566525271794</v>
      </c>
      <c r="I261" s="34">
        <f t="shared" si="37"/>
        <v>104013.13730614282</v>
      </c>
      <c r="J261" s="37">
        <f>SUM(stint:H261)</f>
        <v>190348.61988567564</v>
      </c>
      <c r="K261" s="37">
        <f>SUM(stcap:G261)</f>
        <v>95986.86269385704</v>
      </c>
      <c r="L261" s="39">
        <f t="shared" si="42"/>
        <v>286335.48257953266</v>
      </c>
      <c r="M261" s="39">
        <f t="shared" si="38"/>
        <v>170800</v>
      </c>
      <c r="N261" s="39">
        <f t="shared" si="43"/>
        <v>219548.6198856755</v>
      </c>
      <c r="O261" s="47"/>
    </row>
    <row r="262" spans="1:15" ht="12.75">
      <c r="A262" s="27">
        <f t="shared" si="39"/>
        <v>245</v>
      </c>
      <c r="B262" s="28">
        <f t="shared" si="33"/>
        <v>47269</v>
      </c>
      <c r="C262" s="34">
        <f t="shared" si="40"/>
        <v>104013.13730614282</v>
      </c>
      <c r="D262" s="34">
        <f t="shared" si="34"/>
        <v>1173.5060761456261</v>
      </c>
      <c r="E262" s="35"/>
      <c r="F262" s="34">
        <f t="shared" si="35"/>
        <v>1173.5060761456261</v>
      </c>
      <c r="G262" s="34">
        <f t="shared" si="36"/>
        <v>670.7759124992692</v>
      </c>
      <c r="H262" s="34">
        <f t="shared" si="41"/>
        <v>502.73016364635697</v>
      </c>
      <c r="I262" s="34">
        <f t="shared" si="37"/>
        <v>103342.36139364354</v>
      </c>
      <c r="J262" s="37">
        <f>SUM(stint:H262)</f>
        <v>190851.350049322</v>
      </c>
      <c r="K262" s="37">
        <f>SUM(stcap:G262)</f>
        <v>96657.63860635631</v>
      </c>
      <c r="L262" s="39">
        <f t="shared" si="42"/>
        <v>287508.98865567835</v>
      </c>
      <c r="M262" s="39">
        <f t="shared" si="38"/>
        <v>171500</v>
      </c>
      <c r="N262" s="39">
        <f t="shared" si="43"/>
        <v>219351.3500493219</v>
      </c>
      <c r="O262" s="47"/>
    </row>
    <row r="263" spans="1:15" ht="12.75">
      <c r="A263" s="27">
        <f t="shared" si="39"/>
        <v>246</v>
      </c>
      <c r="B263" s="28">
        <f t="shared" si="33"/>
        <v>47300</v>
      </c>
      <c r="C263" s="34">
        <f t="shared" si="40"/>
        <v>103342.36139364354</v>
      </c>
      <c r="D263" s="34">
        <f t="shared" si="34"/>
        <v>1173.5060761456261</v>
      </c>
      <c r="E263" s="35"/>
      <c r="F263" s="34">
        <f t="shared" si="35"/>
        <v>1173.5060761456261</v>
      </c>
      <c r="G263" s="34">
        <f t="shared" si="36"/>
        <v>674.0179960763489</v>
      </c>
      <c r="H263" s="34">
        <f t="shared" si="41"/>
        <v>499.48808006927715</v>
      </c>
      <c r="I263" s="34">
        <f t="shared" si="37"/>
        <v>102668.3433975672</v>
      </c>
      <c r="J263" s="37">
        <f>SUM(stint:H263)</f>
        <v>191350.83812939128</v>
      </c>
      <c r="K263" s="37">
        <f>SUM(stcap:G263)</f>
        <v>97331.65660243266</v>
      </c>
      <c r="L263" s="39">
        <f t="shared" si="42"/>
        <v>288682.4947318239</v>
      </c>
      <c r="M263" s="39">
        <f t="shared" si="38"/>
        <v>172200</v>
      </c>
      <c r="N263" s="39">
        <f t="shared" si="43"/>
        <v>219150.83812939108</v>
      </c>
      <c r="O263" s="47"/>
    </row>
    <row r="264" spans="1:15" ht="12.75">
      <c r="A264" s="27">
        <f t="shared" si="39"/>
        <v>247</v>
      </c>
      <c r="B264" s="28">
        <f t="shared" si="33"/>
        <v>47330</v>
      </c>
      <c r="C264" s="34">
        <f t="shared" si="40"/>
        <v>102668.3433975672</v>
      </c>
      <c r="D264" s="34">
        <f t="shared" si="34"/>
        <v>1173.5060761456261</v>
      </c>
      <c r="E264" s="35"/>
      <c r="F264" s="34">
        <f t="shared" si="35"/>
        <v>1173.5060761456261</v>
      </c>
      <c r="G264" s="34">
        <f t="shared" si="36"/>
        <v>677.2757497240514</v>
      </c>
      <c r="H264" s="34">
        <f t="shared" si="41"/>
        <v>496.2303264215748</v>
      </c>
      <c r="I264" s="34">
        <f t="shared" si="37"/>
        <v>101991.06764784314</v>
      </c>
      <c r="J264" s="37">
        <f>SUM(stint:H264)</f>
        <v>191847.06845581287</v>
      </c>
      <c r="K264" s="37">
        <f>SUM(stcap:G264)</f>
        <v>98008.93235215671</v>
      </c>
      <c r="L264" s="39">
        <f t="shared" si="42"/>
        <v>289856.0008079696</v>
      </c>
      <c r="M264" s="39">
        <f t="shared" si="38"/>
        <v>172900</v>
      </c>
      <c r="N264" s="39">
        <f t="shared" si="43"/>
        <v>218947.06845581275</v>
      </c>
      <c r="O264" s="47"/>
    </row>
    <row r="265" spans="1:15" ht="12.75">
      <c r="A265" s="27">
        <f t="shared" si="39"/>
        <v>248</v>
      </c>
      <c r="B265" s="28">
        <f t="shared" si="33"/>
        <v>47361</v>
      </c>
      <c r="C265" s="34">
        <f t="shared" si="40"/>
        <v>101991.06764784314</v>
      </c>
      <c r="D265" s="34">
        <f t="shared" si="34"/>
        <v>1173.5060761456261</v>
      </c>
      <c r="E265" s="35"/>
      <c r="F265" s="34">
        <f t="shared" si="35"/>
        <v>1173.5060761456261</v>
      </c>
      <c r="G265" s="34">
        <f t="shared" si="36"/>
        <v>680.549249181051</v>
      </c>
      <c r="H265" s="34">
        <f t="shared" si="41"/>
        <v>492.9568269645752</v>
      </c>
      <c r="I265" s="34">
        <f t="shared" si="37"/>
        <v>101310.5183986621</v>
      </c>
      <c r="J265" s="37">
        <f>SUM(stint:H265)</f>
        <v>192340.02528277744</v>
      </c>
      <c r="K265" s="37">
        <f>SUM(stcap:G265)</f>
        <v>98689.48160133776</v>
      </c>
      <c r="L265" s="39">
        <f t="shared" si="42"/>
        <v>291029.50688411517</v>
      </c>
      <c r="M265" s="39">
        <f t="shared" si="38"/>
        <v>173600</v>
      </c>
      <c r="N265" s="39">
        <f t="shared" si="43"/>
        <v>218740.02528277726</v>
      </c>
      <c r="O265" s="47"/>
    </row>
    <row r="266" spans="1:15" ht="12.75">
      <c r="A266" s="27">
        <f t="shared" si="39"/>
        <v>249</v>
      </c>
      <c r="B266" s="28">
        <f t="shared" si="33"/>
        <v>47392</v>
      </c>
      <c r="C266" s="34">
        <f t="shared" si="40"/>
        <v>101310.5183986621</v>
      </c>
      <c r="D266" s="34">
        <f t="shared" si="34"/>
        <v>1173.5060761456261</v>
      </c>
      <c r="E266" s="35"/>
      <c r="F266" s="34">
        <f t="shared" si="35"/>
        <v>1173.5060761456261</v>
      </c>
      <c r="G266" s="34">
        <f t="shared" si="36"/>
        <v>683.8385705520927</v>
      </c>
      <c r="H266" s="34">
        <f t="shared" si="41"/>
        <v>489.66750559353346</v>
      </c>
      <c r="I266" s="34">
        <f t="shared" si="37"/>
        <v>100626.67982811</v>
      </c>
      <c r="J266" s="37">
        <f>SUM(stint:H266)</f>
        <v>192829.69278837097</v>
      </c>
      <c r="K266" s="37">
        <f>SUM(stcap:G266)</f>
        <v>99373.32017188985</v>
      </c>
      <c r="L266" s="39">
        <f t="shared" si="42"/>
        <v>292203.01296026085</v>
      </c>
      <c r="M266" s="39">
        <f t="shared" si="38"/>
        <v>174300</v>
      </c>
      <c r="N266" s="39">
        <f t="shared" si="43"/>
        <v>218529.69278837088</v>
      </c>
      <c r="O266" s="47"/>
    </row>
    <row r="267" spans="1:15" ht="12.75">
      <c r="A267" s="27">
        <f t="shared" si="39"/>
        <v>250</v>
      </c>
      <c r="B267" s="28">
        <f t="shared" si="33"/>
        <v>47422</v>
      </c>
      <c r="C267" s="34">
        <f t="shared" si="40"/>
        <v>100626.67982811</v>
      </c>
      <c r="D267" s="34">
        <f t="shared" si="34"/>
        <v>1173.5060761456261</v>
      </c>
      <c r="E267" s="35"/>
      <c r="F267" s="34">
        <f t="shared" si="35"/>
        <v>1173.5060761456261</v>
      </c>
      <c r="G267" s="34">
        <f t="shared" si="36"/>
        <v>687.143790309761</v>
      </c>
      <c r="H267" s="34">
        <f t="shared" si="41"/>
        <v>486.36228583586507</v>
      </c>
      <c r="I267" s="34">
        <f t="shared" si="37"/>
        <v>99939.53603780025</v>
      </c>
      <c r="J267" s="37">
        <f>SUM(stint:H267)</f>
        <v>193316.05507420684</v>
      </c>
      <c r="K267" s="37">
        <f>SUM(stcap:G267)</f>
        <v>100060.4639621996</v>
      </c>
      <c r="L267" s="39">
        <f t="shared" si="42"/>
        <v>293376.5190364064</v>
      </c>
      <c r="M267" s="39">
        <f t="shared" si="38"/>
        <v>175000</v>
      </c>
      <c r="N267" s="39">
        <f t="shared" si="43"/>
        <v>218316.05507420667</v>
      </c>
      <c r="O267" s="47"/>
    </row>
    <row r="268" spans="1:15" ht="12.75">
      <c r="A268" s="27">
        <f t="shared" si="39"/>
        <v>251</v>
      </c>
      <c r="B268" s="28">
        <f t="shared" si="33"/>
        <v>47453</v>
      </c>
      <c r="C268" s="34">
        <f t="shared" si="40"/>
        <v>99939.53603780025</v>
      </c>
      <c r="D268" s="34">
        <f t="shared" si="34"/>
        <v>1173.5060761456261</v>
      </c>
      <c r="E268" s="35"/>
      <c r="F268" s="34">
        <f t="shared" si="35"/>
        <v>1173.5060761456261</v>
      </c>
      <c r="G268" s="34">
        <f t="shared" si="36"/>
        <v>690.4649852962582</v>
      </c>
      <c r="H268" s="34">
        <f t="shared" si="41"/>
        <v>483.0410908493679</v>
      </c>
      <c r="I268" s="34">
        <f t="shared" si="37"/>
        <v>99249.07105250399</v>
      </c>
      <c r="J268" s="37">
        <f>SUM(stint:H268)</f>
        <v>193799.09616505622</v>
      </c>
      <c r="K268" s="37">
        <f>SUM(stcap:G268)</f>
        <v>100750.92894749586</v>
      </c>
      <c r="L268" s="39">
        <f t="shared" si="42"/>
        <v>294550.0251125521</v>
      </c>
      <c r="M268" s="39">
        <f t="shared" si="38"/>
        <v>175700</v>
      </c>
      <c r="N268" s="39">
        <f t="shared" si="43"/>
        <v>218099.0961650561</v>
      </c>
      <c r="O268" s="47"/>
    </row>
    <row r="269" spans="1:15" ht="12.75">
      <c r="A269" s="27">
        <f t="shared" si="39"/>
        <v>252</v>
      </c>
      <c r="B269" s="28">
        <f t="shared" si="33"/>
        <v>47483</v>
      </c>
      <c r="C269" s="34">
        <f t="shared" si="40"/>
        <v>99249.07105250399</v>
      </c>
      <c r="D269" s="34">
        <f t="shared" si="34"/>
        <v>1173.5060761456261</v>
      </c>
      <c r="E269" s="35"/>
      <c r="F269" s="34">
        <f t="shared" si="35"/>
        <v>1173.5060761456261</v>
      </c>
      <c r="G269" s="34">
        <f t="shared" si="36"/>
        <v>693.8022327251902</v>
      </c>
      <c r="H269" s="34">
        <f t="shared" si="41"/>
        <v>479.703843420436</v>
      </c>
      <c r="I269" s="34">
        <f t="shared" si="37"/>
        <v>98555.2688197788</v>
      </c>
      <c r="J269" s="37">
        <f>SUM(stint:H269)</f>
        <v>194278.80000847665</v>
      </c>
      <c r="K269" s="37">
        <f>SUM(stcap:G269)</f>
        <v>101444.73118022106</v>
      </c>
      <c r="L269" s="39">
        <f t="shared" si="42"/>
        <v>295723.5311886977</v>
      </c>
      <c r="M269" s="39">
        <f t="shared" si="38"/>
        <v>176400</v>
      </c>
      <c r="N269" s="39">
        <f t="shared" si="43"/>
        <v>217878.80000847654</v>
      </c>
      <c r="O269" s="47"/>
    </row>
    <row r="270" spans="1:15" ht="12.75">
      <c r="A270" s="27">
        <f t="shared" si="39"/>
        <v>253</v>
      </c>
      <c r="B270" s="28">
        <f t="shared" si="33"/>
        <v>47514</v>
      </c>
      <c r="C270" s="34">
        <f t="shared" si="40"/>
        <v>98555.2688197788</v>
      </c>
      <c r="D270" s="34">
        <f t="shared" si="34"/>
        <v>1173.5060761456261</v>
      </c>
      <c r="E270" s="35"/>
      <c r="F270" s="34">
        <f t="shared" si="35"/>
        <v>1173.5060761456261</v>
      </c>
      <c r="G270" s="34">
        <f t="shared" si="36"/>
        <v>697.1556101833619</v>
      </c>
      <c r="H270" s="34">
        <f t="shared" si="41"/>
        <v>476.3504659622642</v>
      </c>
      <c r="I270" s="34">
        <f t="shared" si="37"/>
        <v>97858.11320959544</v>
      </c>
      <c r="J270" s="37">
        <f>SUM(stint:H270)</f>
        <v>194755.1504744389</v>
      </c>
      <c r="K270" s="37">
        <f>SUM(stcap:G270)</f>
        <v>102141.88679040442</v>
      </c>
      <c r="L270" s="39">
        <f t="shared" si="42"/>
        <v>296897.03726484335</v>
      </c>
      <c r="M270" s="39">
        <f t="shared" si="38"/>
        <v>177100</v>
      </c>
      <c r="N270" s="39">
        <f t="shared" si="43"/>
        <v>217655.1504744388</v>
      </c>
      <c r="O270" s="47"/>
    </row>
    <row r="271" spans="1:15" ht="12.75">
      <c r="A271" s="27">
        <f t="shared" si="39"/>
        <v>254</v>
      </c>
      <c r="B271" s="28">
        <f t="shared" si="33"/>
        <v>47545</v>
      </c>
      <c r="C271" s="34">
        <f t="shared" si="40"/>
        <v>97858.11320959544</v>
      </c>
      <c r="D271" s="34">
        <f t="shared" si="34"/>
        <v>1173.5060761456261</v>
      </c>
      <c r="E271" s="35"/>
      <c r="F271" s="34">
        <f t="shared" si="35"/>
        <v>1173.5060761456261</v>
      </c>
      <c r="G271" s="34">
        <f t="shared" si="36"/>
        <v>700.5251956325815</v>
      </c>
      <c r="H271" s="34">
        <f t="shared" si="41"/>
        <v>472.98088051304467</v>
      </c>
      <c r="I271" s="34">
        <f t="shared" si="37"/>
        <v>97157.58801396286</v>
      </c>
      <c r="J271" s="37">
        <f>SUM(stint:H271)</f>
        <v>195228.13135495194</v>
      </c>
      <c r="K271" s="37">
        <f>SUM(stcap:G271)</f>
        <v>102842.411986037</v>
      </c>
      <c r="L271" s="39">
        <f t="shared" si="42"/>
        <v>298070.5433409889</v>
      </c>
      <c r="M271" s="39">
        <f t="shared" si="38"/>
        <v>177800</v>
      </c>
      <c r="N271" s="39">
        <f t="shared" si="43"/>
        <v>217428.13135495177</v>
      </c>
      <c r="O271" s="47"/>
    </row>
    <row r="272" spans="1:15" ht="12.75">
      <c r="A272" s="27">
        <f t="shared" si="39"/>
        <v>255</v>
      </c>
      <c r="B272" s="28">
        <f t="shared" si="33"/>
        <v>47573</v>
      </c>
      <c r="C272" s="34">
        <f t="shared" si="40"/>
        <v>97157.58801396286</v>
      </c>
      <c r="D272" s="34">
        <f t="shared" si="34"/>
        <v>1173.5060761456261</v>
      </c>
      <c r="E272" s="35"/>
      <c r="F272" s="34">
        <f t="shared" si="35"/>
        <v>1173.5060761456261</v>
      </c>
      <c r="G272" s="34">
        <f t="shared" si="36"/>
        <v>703.9110674114722</v>
      </c>
      <c r="H272" s="34">
        <f t="shared" si="41"/>
        <v>469.59500873415385</v>
      </c>
      <c r="I272" s="34">
        <f t="shared" si="37"/>
        <v>96453.67694655138</v>
      </c>
      <c r="J272" s="37">
        <f>SUM(stint:H272)</f>
        <v>195697.7263636861</v>
      </c>
      <c r="K272" s="37">
        <f>SUM(stcap:G272)</f>
        <v>103546.32305344848</v>
      </c>
      <c r="L272" s="39">
        <f t="shared" si="42"/>
        <v>299244.04941713455</v>
      </c>
      <c r="M272" s="39">
        <f t="shared" si="38"/>
        <v>178500</v>
      </c>
      <c r="N272" s="39">
        <f t="shared" si="43"/>
        <v>217197.7263636859</v>
      </c>
      <c r="O272" s="47"/>
    </row>
    <row r="273" spans="1:15" ht="12.75">
      <c r="A273" s="27">
        <f t="shared" si="39"/>
        <v>256</v>
      </c>
      <c r="B273" s="28">
        <f t="shared" si="33"/>
        <v>47604</v>
      </c>
      <c r="C273" s="34">
        <f t="shared" si="40"/>
        <v>96453.67694655138</v>
      </c>
      <c r="D273" s="34">
        <f t="shared" si="34"/>
        <v>1173.5060761456261</v>
      </c>
      <c r="E273" s="35"/>
      <c r="F273" s="34">
        <f t="shared" si="35"/>
        <v>1173.5060761456261</v>
      </c>
      <c r="G273" s="34">
        <f t="shared" si="36"/>
        <v>707.3133042372945</v>
      </c>
      <c r="H273" s="34">
        <f t="shared" si="41"/>
        <v>466.1927719083317</v>
      </c>
      <c r="I273" s="34">
        <f t="shared" si="37"/>
        <v>95746.36364231409</v>
      </c>
      <c r="J273" s="37">
        <f>SUM(stint:H273)</f>
        <v>196163.91913559442</v>
      </c>
      <c r="K273" s="37">
        <f>SUM(stcap:G273)</f>
        <v>104253.63635768577</v>
      </c>
      <c r="L273" s="39">
        <f t="shared" si="42"/>
        <v>300417.5554932802</v>
      </c>
      <c r="M273" s="39">
        <f t="shared" si="38"/>
        <v>179200</v>
      </c>
      <c r="N273" s="39">
        <f t="shared" si="43"/>
        <v>216963.91913559427</v>
      </c>
      <c r="O273" s="47"/>
    </row>
    <row r="274" spans="1:15" ht="12.75">
      <c r="A274" s="27">
        <f t="shared" si="39"/>
        <v>257</v>
      </c>
      <c r="B274" s="28">
        <f aca="true" t="shared" si="44" ref="B274:B337">IF(Pay_Num&lt;&gt;"",DATE(YEAR(Loan_Start),MONTH(Loan_Start)+(Pay_Num)*12/Num_Pmt_Per_Year,DAY(Loan_Start)),"")</f>
        <v>47634</v>
      </c>
      <c r="C274" s="34">
        <f t="shared" si="40"/>
        <v>95746.36364231409</v>
      </c>
      <c r="D274" s="34">
        <f aca="true" t="shared" si="45" ref="D274:D337">IF(Pay_Num&lt;&gt;"",Scheduled_Monthly_Payment,"")</f>
        <v>1173.5060761456261</v>
      </c>
      <c r="E274" s="35"/>
      <c r="F274" s="34">
        <f aca="true" t="shared" si="46" ref="F274:F337">IF(AND(Pay_Num&lt;&gt;"",Sched_Pay+Extra_Pay&lt;Beg_Bal),Sched_Pay+Extra_Pay,IF(Pay_Num&lt;&gt;"",Beg_Bal,""))</f>
        <v>1173.5060761456261</v>
      </c>
      <c r="G274" s="34">
        <f aca="true" t="shared" si="47" ref="G274:G337">IF(Pay_Num&lt;&gt;"",Total_Pay-Int,"")</f>
        <v>710.7319852077746</v>
      </c>
      <c r="H274" s="34">
        <f t="shared" si="41"/>
        <v>462.77409093785144</v>
      </c>
      <c r="I274" s="34">
        <f aca="true" t="shared" si="48" ref="I274:I337">IF(AND(Pay_Num&lt;&gt;"",Sched_Pay+Extra_Pay&lt;Beg_Bal),Beg_Bal-Princ,IF(Pay_Num&lt;&gt;"",0,""))</f>
        <v>95035.6316571063</v>
      </c>
      <c r="J274" s="37">
        <f>SUM(stint:H274)</f>
        <v>196626.69322653228</v>
      </c>
      <c r="K274" s="37">
        <f>SUM(stcap:G274)</f>
        <v>104964.36834289355</v>
      </c>
      <c r="L274" s="39">
        <f t="shared" si="42"/>
        <v>301591.06156942586</v>
      </c>
      <c r="M274" s="39">
        <f aca="true" t="shared" si="49" ref="M274:M337">affitto*A274</f>
        <v>179900</v>
      </c>
      <c r="N274" s="39">
        <f t="shared" si="43"/>
        <v>216726.6932265322</v>
      </c>
      <c r="O274" s="47"/>
    </row>
    <row r="275" spans="1:15" ht="12.75">
      <c r="A275" s="27">
        <f aca="true" t="shared" si="50" ref="A275:A338">IF(Values_Entered,A274+1,"")</f>
        <v>258</v>
      </c>
      <c r="B275" s="28">
        <f t="shared" si="44"/>
        <v>47665</v>
      </c>
      <c r="C275" s="34">
        <f aca="true" t="shared" si="51" ref="C275:C338">IF(Pay_Num&lt;&gt;"",I274,"")</f>
        <v>95035.6316571063</v>
      </c>
      <c r="D275" s="34">
        <f t="shared" si="45"/>
        <v>1173.5060761456261</v>
      </c>
      <c r="E275" s="35"/>
      <c r="F275" s="34">
        <f t="shared" si="46"/>
        <v>1173.5060761456261</v>
      </c>
      <c r="G275" s="34">
        <f t="shared" si="47"/>
        <v>714.1671898029456</v>
      </c>
      <c r="H275" s="34">
        <f aca="true" t="shared" si="52" ref="H275:H338">IF(Pay_Num&lt;&gt;"",Beg_Bal*Interest_Rate/Num_Pmt_Per_Year,"")</f>
        <v>459.3388863426805</v>
      </c>
      <c r="I275" s="34">
        <f t="shared" si="48"/>
        <v>94321.46446730336</v>
      </c>
      <c r="J275" s="37">
        <f>SUM(stint:H275)</f>
        <v>197086.03211287496</v>
      </c>
      <c r="K275" s="37">
        <f>SUM(stcap:G275)</f>
        <v>105678.5355326965</v>
      </c>
      <c r="L275" s="39">
        <f aca="true" t="shared" si="53" ref="L275:L338">J275+K275</f>
        <v>302764.5676455714</v>
      </c>
      <c r="M275" s="39">
        <f t="shared" si="49"/>
        <v>180600</v>
      </c>
      <c r="N275" s="39">
        <f t="shared" si="43"/>
        <v>216486.0321128748</v>
      </c>
      <c r="O275" s="47"/>
    </row>
    <row r="276" spans="1:15" ht="12.75">
      <c r="A276" s="27">
        <f t="shared" si="50"/>
        <v>259</v>
      </c>
      <c r="B276" s="28">
        <f t="shared" si="44"/>
        <v>47695</v>
      </c>
      <c r="C276" s="34">
        <f t="shared" si="51"/>
        <v>94321.46446730336</v>
      </c>
      <c r="D276" s="34">
        <f t="shared" si="45"/>
        <v>1173.5060761456261</v>
      </c>
      <c r="E276" s="35"/>
      <c r="F276" s="34">
        <f t="shared" si="46"/>
        <v>1173.5060761456261</v>
      </c>
      <c r="G276" s="34">
        <f t="shared" si="47"/>
        <v>717.6189978869932</v>
      </c>
      <c r="H276" s="34">
        <f t="shared" si="52"/>
        <v>455.8870782586329</v>
      </c>
      <c r="I276" s="34">
        <f t="shared" si="48"/>
        <v>93603.84546941637</v>
      </c>
      <c r="J276" s="37">
        <f>SUM(stint:H276)</f>
        <v>197541.9191911336</v>
      </c>
      <c r="K276" s="37">
        <f>SUM(stcap:G276)</f>
        <v>106396.15453058349</v>
      </c>
      <c r="L276" s="39">
        <f t="shared" si="53"/>
        <v>303938.0737217171</v>
      </c>
      <c r="M276" s="39">
        <f t="shared" si="49"/>
        <v>181300</v>
      </c>
      <c r="N276" s="39">
        <f aca="true" t="shared" si="54" ref="N276:N339">L276+I276-M276</f>
        <v>216241.91919113346</v>
      </c>
      <c r="O276" s="47"/>
    </row>
    <row r="277" spans="1:15" ht="12.75">
      <c r="A277" s="27">
        <f t="shared" si="50"/>
        <v>260</v>
      </c>
      <c r="B277" s="28">
        <f t="shared" si="44"/>
        <v>47726</v>
      </c>
      <c r="C277" s="34">
        <f t="shared" si="51"/>
        <v>93603.84546941637</v>
      </c>
      <c r="D277" s="34">
        <f t="shared" si="45"/>
        <v>1173.5060761456261</v>
      </c>
      <c r="E277" s="35"/>
      <c r="F277" s="34">
        <f t="shared" si="46"/>
        <v>1173.5060761456261</v>
      </c>
      <c r="G277" s="34">
        <f t="shared" si="47"/>
        <v>721.0874897101137</v>
      </c>
      <c r="H277" s="34">
        <f t="shared" si="52"/>
        <v>452.41858643551245</v>
      </c>
      <c r="I277" s="34">
        <f t="shared" si="48"/>
        <v>92882.75797970625</v>
      </c>
      <c r="J277" s="37">
        <f>SUM(stint:H277)</f>
        <v>197994.33777756913</v>
      </c>
      <c r="K277" s="37">
        <f>SUM(stcap:G277)</f>
        <v>107117.2420202936</v>
      </c>
      <c r="L277" s="39">
        <f t="shared" si="53"/>
        <v>305111.57979786274</v>
      </c>
      <c r="M277" s="39">
        <f t="shared" si="49"/>
        <v>182000</v>
      </c>
      <c r="N277" s="39">
        <f t="shared" si="54"/>
        <v>215994.33777756896</v>
      </c>
      <c r="O277" s="47"/>
    </row>
    <row r="278" spans="1:15" ht="12.75">
      <c r="A278" s="27">
        <f t="shared" si="50"/>
        <v>261</v>
      </c>
      <c r="B278" s="28">
        <f t="shared" si="44"/>
        <v>47757</v>
      </c>
      <c r="C278" s="34">
        <f t="shared" si="51"/>
        <v>92882.75797970625</v>
      </c>
      <c r="D278" s="34">
        <f t="shared" si="45"/>
        <v>1173.5060761456261</v>
      </c>
      <c r="E278" s="35"/>
      <c r="F278" s="34">
        <f t="shared" si="46"/>
        <v>1173.5060761456261</v>
      </c>
      <c r="G278" s="34">
        <f t="shared" si="47"/>
        <v>724.5727459103794</v>
      </c>
      <c r="H278" s="34">
        <f t="shared" si="52"/>
        <v>448.93333023524684</v>
      </c>
      <c r="I278" s="34">
        <f t="shared" si="48"/>
        <v>92158.18523379587</v>
      </c>
      <c r="J278" s="37">
        <f>SUM(stint:H278)</f>
        <v>198443.27110780438</v>
      </c>
      <c r="K278" s="37">
        <f>SUM(stcap:G278)</f>
        <v>107841.81476620398</v>
      </c>
      <c r="L278" s="39">
        <f t="shared" si="53"/>
        <v>306285.08587400836</v>
      </c>
      <c r="M278" s="39">
        <f t="shared" si="49"/>
        <v>182700</v>
      </c>
      <c r="N278" s="39">
        <f t="shared" si="54"/>
        <v>215743.27110780426</v>
      </c>
      <c r="O278" s="47"/>
    </row>
    <row r="279" spans="1:15" ht="12.75">
      <c r="A279" s="27">
        <f t="shared" si="50"/>
        <v>262</v>
      </c>
      <c r="B279" s="28">
        <f t="shared" si="44"/>
        <v>47787</v>
      </c>
      <c r="C279" s="34">
        <f t="shared" si="51"/>
        <v>92158.18523379587</v>
      </c>
      <c r="D279" s="34">
        <f t="shared" si="45"/>
        <v>1173.5060761456261</v>
      </c>
      <c r="E279" s="35"/>
      <c r="F279" s="34">
        <f t="shared" si="46"/>
        <v>1173.5060761456261</v>
      </c>
      <c r="G279" s="34">
        <f t="shared" si="47"/>
        <v>728.0748475156126</v>
      </c>
      <c r="H279" s="34">
        <f t="shared" si="52"/>
        <v>445.43122863001344</v>
      </c>
      <c r="I279" s="34">
        <f t="shared" si="48"/>
        <v>91430.11038628026</v>
      </c>
      <c r="J279" s="37">
        <f>SUM(stint:H279)</f>
        <v>198888.7023364344</v>
      </c>
      <c r="K279" s="37">
        <f>SUM(stcap:G279)</f>
        <v>108569.8896137196</v>
      </c>
      <c r="L279" s="39">
        <f t="shared" si="53"/>
        <v>307458.591950154</v>
      </c>
      <c r="M279" s="39">
        <f t="shared" si="49"/>
        <v>183400</v>
      </c>
      <c r="N279" s="39">
        <f t="shared" si="54"/>
        <v>215488.70233643427</v>
      </c>
      <c r="O279" s="47"/>
    </row>
    <row r="280" spans="1:15" ht="12.75">
      <c r="A280" s="27">
        <f t="shared" si="50"/>
        <v>263</v>
      </c>
      <c r="B280" s="28">
        <f t="shared" si="44"/>
        <v>47818</v>
      </c>
      <c r="C280" s="34">
        <f t="shared" si="51"/>
        <v>91430.11038628026</v>
      </c>
      <c r="D280" s="34">
        <f t="shared" si="45"/>
        <v>1173.5060761456261</v>
      </c>
      <c r="E280" s="35"/>
      <c r="F280" s="34">
        <f t="shared" si="46"/>
        <v>1173.5060761456261</v>
      </c>
      <c r="G280" s="34">
        <f t="shared" si="47"/>
        <v>731.5938759452715</v>
      </c>
      <c r="H280" s="34">
        <f t="shared" si="52"/>
        <v>441.9122002003546</v>
      </c>
      <c r="I280" s="34">
        <f t="shared" si="48"/>
        <v>90698.51651033499</v>
      </c>
      <c r="J280" s="37">
        <f>SUM(stint:H280)</f>
        <v>199330.61453663473</v>
      </c>
      <c r="K280" s="37">
        <f>SUM(stcap:G280)</f>
        <v>109301.48348966487</v>
      </c>
      <c r="L280" s="39">
        <f t="shared" si="53"/>
        <v>308632.0980262996</v>
      </c>
      <c r="M280" s="39">
        <f t="shared" si="49"/>
        <v>184100</v>
      </c>
      <c r="N280" s="39">
        <f t="shared" si="54"/>
        <v>215230.6145366346</v>
      </c>
      <c r="O280" s="47"/>
    </row>
    <row r="281" spans="1:15" ht="12.75">
      <c r="A281" s="27">
        <f t="shared" si="50"/>
        <v>264</v>
      </c>
      <c r="B281" s="28">
        <f t="shared" si="44"/>
        <v>47848</v>
      </c>
      <c r="C281" s="34">
        <f t="shared" si="51"/>
        <v>90698.51651033499</v>
      </c>
      <c r="D281" s="34">
        <f t="shared" si="45"/>
        <v>1173.5060761456261</v>
      </c>
      <c r="E281" s="35"/>
      <c r="F281" s="34">
        <f t="shared" si="46"/>
        <v>1173.5060761456261</v>
      </c>
      <c r="G281" s="34">
        <f t="shared" si="47"/>
        <v>735.1299130123402</v>
      </c>
      <c r="H281" s="34">
        <f t="shared" si="52"/>
        <v>438.37616313328584</v>
      </c>
      <c r="I281" s="34">
        <f t="shared" si="48"/>
        <v>89963.38659732265</v>
      </c>
      <c r="J281" s="37">
        <f>SUM(stint:H281)</f>
        <v>199768.990699768</v>
      </c>
      <c r="K281" s="37">
        <f>SUM(stcap:G281)</f>
        <v>110036.6134026772</v>
      </c>
      <c r="L281" s="39">
        <f t="shared" si="53"/>
        <v>309805.6041024452</v>
      </c>
      <c r="M281" s="39">
        <f t="shared" si="49"/>
        <v>184800</v>
      </c>
      <c r="N281" s="39">
        <f t="shared" si="54"/>
        <v>214968.99069976783</v>
      </c>
      <c r="O281" s="47"/>
    </row>
    <row r="282" spans="1:15" ht="12.75">
      <c r="A282" s="27">
        <f t="shared" si="50"/>
        <v>265</v>
      </c>
      <c r="B282" s="28">
        <f t="shared" si="44"/>
        <v>47879</v>
      </c>
      <c r="C282" s="34">
        <f t="shared" si="51"/>
        <v>89963.38659732265</v>
      </c>
      <c r="D282" s="34">
        <f t="shared" si="45"/>
        <v>1173.5060761456261</v>
      </c>
      <c r="E282" s="35"/>
      <c r="F282" s="34">
        <f t="shared" si="46"/>
        <v>1173.5060761456261</v>
      </c>
      <c r="G282" s="34">
        <f t="shared" si="47"/>
        <v>738.6830409252334</v>
      </c>
      <c r="H282" s="34">
        <f t="shared" si="52"/>
        <v>434.8230352203928</v>
      </c>
      <c r="I282" s="34">
        <f t="shared" si="48"/>
        <v>89224.70355639742</v>
      </c>
      <c r="J282" s="37">
        <f>SUM(stint:H282)</f>
        <v>200203.8137349884</v>
      </c>
      <c r="K282" s="37">
        <f>SUM(stcap:G282)</f>
        <v>110775.29644360243</v>
      </c>
      <c r="L282" s="39">
        <f t="shared" si="53"/>
        <v>310979.1101785908</v>
      </c>
      <c r="M282" s="39">
        <f t="shared" si="49"/>
        <v>185500</v>
      </c>
      <c r="N282" s="39">
        <f t="shared" si="54"/>
        <v>214703.81373498822</v>
      </c>
      <c r="O282" s="47"/>
    </row>
    <row r="283" spans="1:15" ht="12.75">
      <c r="A283" s="27">
        <f t="shared" si="50"/>
        <v>266</v>
      </c>
      <c r="B283" s="28">
        <f t="shared" si="44"/>
        <v>47910</v>
      </c>
      <c r="C283" s="34">
        <f t="shared" si="51"/>
        <v>89224.70355639742</v>
      </c>
      <c r="D283" s="34">
        <f t="shared" si="45"/>
        <v>1173.5060761456261</v>
      </c>
      <c r="E283" s="35"/>
      <c r="F283" s="34">
        <f t="shared" si="46"/>
        <v>1173.5060761456261</v>
      </c>
      <c r="G283" s="34">
        <f t="shared" si="47"/>
        <v>742.2533422897052</v>
      </c>
      <c r="H283" s="34">
        <f t="shared" si="52"/>
        <v>431.2527338559209</v>
      </c>
      <c r="I283" s="34">
        <f t="shared" si="48"/>
        <v>88482.45021410771</v>
      </c>
      <c r="J283" s="37">
        <f>SUM(stint:H283)</f>
        <v>200635.0664688443</v>
      </c>
      <c r="K283" s="37">
        <f>SUM(stcap:G283)</f>
        <v>111517.54978589214</v>
      </c>
      <c r="L283" s="39">
        <f t="shared" si="53"/>
        <v>312152.61625473644</v>
      </c>
      <c r="M283" s="39">
        <f t="shared" si="49"/>
        <v>186200</v>
      </c>
      <c r="N283" s="39">
        <f t="shared" si="54"/>
        <v>214435.06646884413</v>
      </c>
      <c r="O283" s="47"/>
    </row>
    <row r="284" spans="1:15" ht="12.75">
      <c r="A284" s="27">
        <f t="shared" si="50"/>
        <v>267</v>
      </c>
      <c r="B284" s="28">
        <f t="shared" si="44"/>
        <v>47938</v>
      </c>
      <c r="C284" s="34">
        <f t="shared" si="51"/>
        <v>88482.45021410771</v>
      </c>
      <c r="D284" s="34">
        <f t="shared" si="45"/>
        <v>1173.5060761456261</v>
      </c>
      <c r="E284" s="35"/>
      <c r="F284" s="34">
        <f t="shared" si="46"/>
        <v>1173.5060761456261</v>
      </c>
      <c r="G284" s="34">
        <f t="shared" si="47"/>
        <v>745.8409001107723</v>
      </c>
      <c r="H284" s="34">
        <f t="shared" si="52"/>
        <v>427.6651760348539</v>
      </c>
      <c r="I284" s="34">
        <f t="shared" si="48"/>
        <v>87736.60931399693</v>
      </c>
      <c r="J284" s="37">
        <f>SUM(stint:H284)</f>
        <v>201062.73164487915</v>
      </c>
      <c r="K284" s="37">
        <f>SUM(stcap:G284)</f>
        <v>112263.39068600292</v>
      </c>
      <c r="L284" s="39">
        <f t="shared" si="53"/>
        <v>313326.12233088206</v>
      </c>
      <c r="M284" s="39">
        <f t="shared" si="49"/>
        <v>186900</v>
      </c>
      <c r="N284" s="39">
        <f t="shared" si="54"/>
        <v>214162.73164487898</v>
      </c>
      <c r="O284" s="47"/>
    </row>
    <row r="285" spans="1:15" ht="12.75">
      <c r="A285" s="27">
        <f t="shared" si="50"/>
        <v>268</v>
      </c>
      <c r="B285" s="28">
        <f t="shared" si="44"/>
        <v>47969</v>
      </c>
      <c r="C285" s="34">
        <f t="shared" si="51"/>
        <v>87736.60931399693</v>
      </c>
      <c r="D285" s="34">
        <f t="shared" si="45"/>
        <v>1173.5060761456261</v>
      </c>
      <c r="E285" s="35"/>
      <c r="F285" s="34">
        <f t="shared" si="46"/>
        <v>1173.5060761456261</v>
      </c>
      <c r="G285" s="34">
        <f t="shared" si="47"/>
        <v>749.4457977946408</v>
      </c>
      <c r="H285" s="34">
        <f t="shared" si="52"/>
        <v>424.06027835098524</v>
      </c>
      <c r="I285" s="34">
        <f t="shared" si="48"/>
        <v>86987.16351620229</v>
      </c>
      <c r="J285" s="37">
        <f>SUM(stint:H285)</f>
        <v>201486.79192323014</v>
      </c>
      <c r="K285" s="37">
        <f>SUM(stcap:G285)</f>
        <v>113012.83648379757</v>
      </c>
      <c r="L285" s="39">
        <f t="shared" si="53"/>
        <v>314499.6284070277</v>
      </c>
      <c r="M285" s="39">
        <f t="shared" si="49"/>
        <v>187600</v>
      </c>
      <c r="N285" s="39">
        <f t="shared" si="54"/>
        <v>213886.79192323</v>
      </c>
      <c r="O285" s="47"/>
    </row>
    <row r="286" spans="1:15" ht="12.75">
      <c r="A286" s="27">
        <f t="shared" si="50"/>
        <v>269</v>
      </c>
      <c r="B286" s="28">
        <f t="shared" si="44"/>
        <v>47999</v>
      </c>
      <c r="C286" s="34">
        <f t="shared" si="51"/>
        <v>86987.16351620229</v>
      </c>
      <c r="D286" s="34">
        <f t="shared" si="45"/>
        <v>1173.5060761456261</v>
      </c>
      <c r="E286" s="35"/>
      <c r="F286" s="34">
        <f t="shared" si="46"/>
        <v>1173.5060761456261</v>
      </c>
      <c r="G286" s="34">
        <f t="shared" si="47"/>
        <v>753.0681191506485</v>
      </c>
      <c r="H286" s="34">
        <f t="shared" si="52"/>
        <v>420.4379569949777</v>
      </c>
      <c r="I286" s="34">
        <f t="shared" si="48"/>
        <v>86234.09539705164</v>
      </c>
      <c r="J286" s="37">
        <f>SUM(stint:H286)</f>
        <v>201907.22988022512</v>
      </c>
      <c r="K286" s="37">
        <f>SUM(stcap:G286)</f>
        <v>113765.90460294821</v>
      </c>
      <c r="L286" s="39">
        <f t="shared" si="53"/>
        <v>315673.1344831733</v>
      </c>
      <c r="M286" s="39">
        <f t="shared" si="49"/>
        <v>188300</v>
      </c>
      <c r="N286" s="39">
        <f t="shared" si="54"/>
        <v>213607.22988022497</v>
      </c>
      <c r="O286" s="47"/>
    </row>
    <row r="287" spans="1:15" ht="12.75">
      <c r="A287" s="27">
        <f t="shared" si="50"/>
        <v>270</v>
      </c>
      <c r="B287" s="28">
        <f t="shared" si="44"/>
        <v>48030</v>
      </c>
      <c r="C287" s="34">
        <f t="shared" si="51"/>
        <v>86234.09539705164</v>
      </c>
      <c r="D287" s="34">
        <f t="shared" si="45"/>
        <v>1173.5060761456261</v>
      </c>
      <c r="E287" s="35"/>
      <c r="F287" s="34">
        <f t="shared" si="46"/>
        <v>1173.5060761456261</v>
      </c>
      <c r="G287" s="34">
        <f t="shared" si="47"/>
        <v>756.7079483932098</v>
      </c>
      <c r="H287" s="34">
        <f t="shared" si="52"/>
        <v>416.7981277524163</v>
      </c>
      <c r="I287" s="34">
        <f t="shared" si="48"/>
        <v>85477.38744865844</v>
      </c>
      <c r="J287" s="37">
        <f>SUM(stint:H287)</f>
        <v>202324.02800797753</v>
      </c>
      <c r="K287" s="37">
        <f>SUM(stcap:G287)</f>
        <v>114522.61255134142</v>
      </c>
      <c r="L287" s="39">
        <f t="shared" si="53"/>
        <v>316846.64055931894</v>
      </c>
      <c r="M287" s="39">
        <f t="shared" si="49"/>
        <v>189000</v>
      </c>
      <c r="N287" s="39">
        <f t="shared" si="54"/>
        <v>213324.0280079774</v>
      </c>
      <c r="O287" s="47"/>
    </row>
    <row r="288" spans="1:15" ht="12.75">
      <c r="A288" s="27">
        <f t="shared" si="50"/>
        <v>271</v>
      </c>
      <c r="B288" s="28">
        <f t="shared" si="44"/>
        <v>48060</v>
      </c>
      <c r="C288" s="34">
        <f t="shared" si="51"/>
        <v>85477.38744865844</v>
      </c>
      <c r="D288" s="34">
        <f t="shared" si="45"/>
        <v>1173.5060761456261</v>
      </c>
      <c r="E288" s="35"/>
      <c r="F288" s="34">
        <f t="shared" si="46"/>
        <v>1173.5060761456261</v>
      </c>
      <c r="G288" s="34">
        <f t="shared" si="47"/>
        <v>760.365370143777</v>
      </c>
      <c r="H288" s="34">
        <f t="shared" si="52"/>
        <v>413.14070600184914</v>
      </c>
      <c r="I288" s="34">
        <f t="shared" si="48"/>
        <v>84717.02207851467</v>
      </c>
      <c r="J288" s="37">
        <f>SUM(stint:H288)</f>
        <v>202737.16871397936</v>
      </c>
      <c r="K288" s="37">
        <f>SUM(stcap:G288)</f>
        <v>115282.97792148519</v>
      </c>
      <c r="L288" s="39">
        <f t="shared" si="53"/>
        <v>318020.14663546457</v>
      </c>
      <c r="M288" s="39">
        <f t="shared" si="49"/>
        <v>189700</v>
      </c>
      <c r="N288" s="39">
        <f t="shared" si="54"/>
        <v>213037.16871397925</v>
      </c>
      <c r="O288" s="47"/>
    </row>
    <row r="289" spans="1:15" ht="12.75">
      <c r="A289" s="27">
        <f t="shared" si="50"/>
        <v>272</v>
      </c>
      <c r="B289" s="28">
        <f t="shared" si="44"/>
        <v>48091</v>
      </c>
      <c r="C289" s="34">
        <f t="shared" si="51"/>
        <v>84717.02207851467</v>
      </c>
      <c r="D289" s="34">
        <f t="shared" si="45"/>
        <v>1173.5060761456261</v>
      </c>
      <c r="E289" s="35"/>
      <c r="F289" s="34">
        <f t="shared" si="46"/>
        <v>1173.5060761456261</v>
      </c>
      <c r="G289" s="34">
        <f t="shared" si="47"/>
        <v>764.0404694328051</v>
      </c>
      <c r="H289" s="34">
        <f t="shared" si="52"/>
        <v>409.46560671282094</v>
      </c>
      <c r="I289" s="34">
        <f t="shared" si="48"/>
        <v>83952.98160908186</v>
      </c>
      <c r="J289" s="37">
        <f>SUM(stint:H289)</f>
        <v>203146.6343206922</v>
      </c>
      <c r="K289" s="37">
        <f>SUM(stcap:G289)</f>
        <v>116047.01839091799</v>
      </c>
      <c r="L289" s="39">
        <f t="shared" si="53"/>
        <v>319193.6527116102</v>
      </c>
      <c r="M289" s="39">
        <f t="shared" si="49"/>
        <v>190400</v>
      </c>
      <c r="N289" s="39">
        <f t="shared" si="54"/>
        <v>212746.63432069204</v>
      </c>
      <c r="O289" s="47"/>
    </row>
    <row r="290" spans="1:15" ht="12.75">
      <c r="A290" s="27">
        <f t="shared" si="50"/>
        <v>273</v>
      </c>
      <c r="B290" s="28">
        <f t="shared" si="44"/>
        <v>48122</v>
      </c>
      <c r="C290" s="34">
        <f t="shared" si="51"/>
        <v>83952.98160908186</v>
      </c>
      <c r="D290" s="34">
        <f t="shared" si="45"/>
        <v>1173.5060761456261</v>
      </c>
      <c r="E290" s="35"/>
      <c r="F290" s="34">
        <f t="shared" si="46"/>
        <v>1173.5060761456261</v>
      </c>
      <c r="G290" s="34">
        <f t="shared" si="47"/>
        <v>767.7333317017305</v>
      </c>
      <c r="H290" s="34">
        <f t="shared" si="52"/>
        <v>405.77274444389565</v>
      </c>
      <c r="I290" s="34">
        <f t="shared" si="48"/>
        <v>83185.24827738013</v>
      </c>
      <c r="J290" s="37">
        <f>SUM(stint:H290)</f>
        <v>203552.4070651361</v>
      </c>
      <c r="K290" s="37">
        <f>SUM(stcap:G290)</f>
        <v>116814.75172261972</v>
      </c>
      <c r="L290" s="39">
        <f t="shared" si="53"/>
        <v>320367.1587877558</v>
      </c>
      <c r="M290" s="39">
        <f t="shared" si="49"/>
        <v>191100</v>
      </c>
      <c r="N290" s="39">
        <f t="shared" si="54"/>
        <v>212452.40706513595</v>
      </c>
      <c r="O290" s="47"/>
    </row>
    <row r="291" spans="1:15" ht="12.75">
      <c r="A291" s="27">
        <f t="shared" si="50"/>
        <v>274</v>
      </c>
      <c r="B291" s="28">
        <f t="shared" si="44"/>
        <v>48152</v>
      </c>
      <c r="C291" s="34">
        <f t="shared" si="51"/>
        <v>83185.24827738013</v>
      </c>
      <c r="D291" s="34">
        <f t="shared" si="45"/>
        <v>1173.5060761456261</v>
      </c>
      <c r="E291" s="35"/>
      <c r="F291" s="34">
        <f t="shared" si="46"/>
        <v>1173.5060761456261</v>
      </c>
      <c r="G291" s="34">
        <f t="shared" si="47"/>
        <v>771.4440428049554</v>
      </c>
      <c r="H291" s="34">
        <f t="shared" si="52"/>
        <v>402.06203334067067</v>
      </c>
      <c r="I291" s="34">
        <f t="shared" si="48"/>
        <v>82413.80423457517</v>
      </c>
      <c r="J291" s="37">
        <f>SUM(stint:H291)</f>
        <v>203954.46909847678</v>
      </c>
      <c r="K291" s="37">
        <f>SUM(stcap:G291)</f>
        <v>117586.19576542468</v>
      </c>
      <c r="L291" s="39">
        <f t="shared" si="53"/>
        <v>321540.66486390145</v>
      </c>
      <c r="M291" s="39">
        <f t="shared" si="49"/>
        <v>191800</v>
      </c>
      <c r="N291" s="39">
        <f t="shared" si="54"/>
        <v>212154.46909847663</v>
      </c>
      <c r="O291" s="47"/>
    </row>
    <row r="292" spans="1:15" ht="12.75">
      <c r="A292" s="27">
        <f t="shared" si="50"/>
        <v>275</v>
      </c>
      <c r="B292" s="28">
        <f t="shared" si="44"/>
        <v>48183</v>
      </c>
      <c r="C292" s="34">
        <f t="shared" si="51"/>
        <v>82413.80423457517</v>
      </c>
      <c r="D292" s="34">
        <f t="shared" si="45"/>
        <v>1173.5060761456261</v>
      </c>
      <c r="E292" s="35"/>
      <c r="F292" s="34">
        <f t="shared" si="46"/>
        <v>1173.5060761456261</v>
      </c>
      <c r="G292" s="34">
        <f t="shared" si="47"/>
        <v>775.1726890118462</v>
      </c>
      <c r="H292" s="34">
        <f t="shared" si="52"/>
        <v>398.33338713378004</v>
      </c>
      <c r="I292" s="34">
        <f t="shared" si="48"/>
        <v>81638.63154556333</v>
      </c>
      <c r="J292" s="37">
        <f>SUM(stint:H292)</f>
        <v>204352.80248561056</v>
      </c>
      <c r="K292" s="37">
        <f>SUM(stcap:G292)</f>
        <v>118361.36845443652</v>
      </c>
      <c r="L292" s="39">
        <f t="shared" si="53"/>
        <v>322714.1709400471</v>
      </c>
      <c r="M292" s="39">
        <f t="shared" si="49"/>
        <v>192500</v>
      </c>
      <c r="N292" s="39">
        <f t="shared" si="54"/>
        <v>211852.80248561042</v>
      </c>
      <c r="O292" s="47"/>
    </row>
    <row r="293" spans="1:15" ht="12.75">
      <c r="A293" s="27">
        <f t="shared" si="50"/>
        <v>276</v>
      </c>
      <c r="B293" s="28">
        <f t="shared" si="44"/>
        <v>48213</v>
      </c>
      <c r="C293" s="34">
        <f t="shared" si="51"/>
        <v>81638.63154556333</v>
      </c>
      <c r="D293" s="34">
        <f t="shared" si="45"/>
        <v>1173.5060761456261</v>
      </c>
      <c r="E293" s="35"/>
      <c r="F293" s="34">
        <f t="shared" si="46"/>
        <v>1173.5060761456261</v>
      </c>
      <c r="G293" s="34">
        <f t="shared" si="47"/>
        <v>778.9193570087366</v>
      </c>
      <c r="H293" s="34">
        <f t="shared" si="52"/>
        <v>394.5867191368895</v>
      </c>
      <c r="I293" s="34">
        <f t="shared" si="48"/>
        <v>80859.7121885546</v>
      </c>
      <c r="J293" s="37">
        <f>SUM(stint:H293)</f>
        <v>204747.38920474745</v>
      </c>
      <c r="K293" s="37">
        <f>SUM(stcap:G293)</f>
        <v>119140.28781144526</v>
      </c>
      <c r="L293" s="39">
        <f t="shared" si="53"/>
        <v>323887.6770161927</v>
      </c>
      <c r="M293" s="39">
        <f t="shared" si="49"/>
        <v>193200</v>
      </c>
      <c r="N293" s="39">
        <f t="shared" si="54"/>
        <v>211547.38920474728</v>
      </c>
      <c r="O293" s="47"/>
    </row>
    <row r="294" spans="1:15" ht="12.75">
      <c r="A294" s="27">
        <f t="shared" si="50"/>
        <v>277</v>
      </c>
      <c r="B294" s="28">
        <f t="shared" si="44"/>
        <v>48244</v>
      </c>
      <c r="C294" s="34">
        <f t="shared" si="51"/>
        <v>80859.7121885546</v>
      </c>
      <c r="D294" s="34">
        <f t="shared" si="45"/>
        <v>1173.5060761456261</v>
      </c>
      <c r="E294" s="35"/>
      <c r="F294" s="34">
        <f t="shared" si="46"/>
        <v>1173.5060761456261</v>
      </c>
      <c r="G294" s="34">
        <f t="shared" si="47"/>
        <v>782.6841339009457</v>
      </c>
      <c r="H294" s="34">
        <f t="shared" si="52"/>
        <v>390.82194224468054</v>
      </c>
      <c r="I294" s="34">
        <f t="shared" si="48"/>
        <v>80077.02805465365</v>
      </c>
      <c r="J294" s="37">
        <f>SUM(stint:H294)</f>
        <v>205138.21114699214</v>
      </c>
      <c r="K294" s="37">
        <f>SUM(stcap:G294)</f>
        <v>119922.9719453462</v>
      </c>
      <c r="L294" s="39">
        <f t="shared" si="53"/>
        <v>325061.1830923383</v>
      </c>
      <c r="M294" s="39">
        <f t="shared" si="49"/>
        <v>193900</v>
      </c>
      <c r="N294" s="39">
        <f t="shared" si="54"/>
        <v>211238.211146992</v>
      </c>
      <c r="O294" s="47"/>
    </row>
    <row r="295" spans="1:15" ht="12.75">
      <c r="A295" s="27">
        <f t="shared" si="50"/>
        <v>278</v>
      </c>
      <c r="B295" s="28">
        <f t="shared" si="44"/>
        <v>48275</v>
      </c>
      <c r="C295" s="34">
        <f t="shared" si="51"/>
        <v>80077.02805465365</v>
      </c>
      <c r="D295" s="34">
        <f t="shared" si="45"/>
        <v>1173.5060761456261</v>
      </c>
      <c r="E295" s="35"/>
      <c r="F295" s="34">
        <f t="shared" si="46"/>
        <v>1173.5060761456261</v>
      </c>
      <c r="G295" s="34">
        <f t="shared" si="47"/>
        <v>786.4671072148001</v>
      </c>
      <c r="H295" s="34">
        <f t="shared" si="52"/>
        <v>387.038968930826</v>
      </c>
      <c r="I295" s="34">
        <f t="shared" si="48"/>
        <v>79290.56094743885</v>
      </c>
      <c r="J295" s="37">
        <f>SUM(stint:H295)</f>
        <v>205525.25011592297</v>
      </c>
      <c r="K295" s="37">
        <f>SUM(stcap:G295)</f>
        <v>120709.439052561</v>
      </c>
      <c r="L295" s="39">
        <f t="shared" si="53"/>
        <v>326234.68916848395</v>
      </c>
      <c r="M295" s="39">
        <f t="shared" si="49"/>
        <v>194600</v>
      </c>
      <c r="N295" s="39">
        <f t="shared" si="54"/>
        <v>210925.25011592277</v>
      </c>
      <c r="O295" s="47"/>
    </row>
    <row r="296" spans="1:15" ht="12.75">
      <c r="A296" s="27">
        <f t="shared" si="50"/>
        <v>279</v>
      </c>
      <c r="B296" s="28">
        <f t="shared" si="44"/>
        <v>48304</v>
      </c>
      <c r="C296" s="34">
        <f t="shared" si="51"/>
        <v>79290.56094743885</v>
      </c>
      <c r="D296" s="34">
        <f t="shared" si="45"/>
        <v>1173.5060761456261</v>
      </c>
      <c r="E296" s="35"/>
      <c r="F296" s="34">
        <f t="shared" si="46"/>
        <v>1173.5060761456261</v>
      </c>
      <c r="G296" s="34">
        <f t="shared" si="47"/>
        <v>790.2683648996717</v>
      </c>
      <c r="H296" s="34">
        <f t="shared" si="52"/>
        <v>383.2377112459544</v>
      </c>
      <c r="I296" s="34">
        <f t="shared" si="48"/>
        <v>78500.29258253917</v>
      </c>
      <c r="J296" s="37">
        <f>SUM(stint:H296)</f>
        <v>205908.48782716892</v>
      </c>
      <c r="K296" s="37">
        <f>SUM(stcap:G296)</f>
        <v>121499.70741746068</v>
      </c>
      <c r="L296" s="39">
        <f t="shared" si="53"/>
        <v>327408.19524462963</v>
      </c>
      <c r="M296" s="39">
        <f t="shared" si="49"/>
        <v>195300</v>
      </c>
      <c r="N296" s="39">
        <f t="shared" si="54"/>
        <v>210608.48782716878</v>
      </c>
      <c r="O296" s="47"/>
    </row>
    <row r="297" spans="1:15" ht="12.75">
      <c r="A297" s="27">
        <f t="shared" si="50"/>
        <v>280</v>
      </c>
      <c r="B297" s="28">
        <f t="shared" si="44"/>
        <v>48335</v>
      </c>
      <c r="C297" s="34">
        <f t="shared" si="51"/>
        <v>78500.29258253917</v>
      </c>
      <c r="D297" s="34">
        <f t="shared" si="45"/>
        <v>1173.5060761456261</v>
      </c>
      <c r="E297" s="35"/>
      <c r="F297" s="34">
        <f t="shared" si="46"/>
        <v>1173.5060761456261</v>
      </c>
      <c r="G297" s="34">
        <f t="shared" si="47"/>
        <v>794.08799533002</v>
      </c>
      <c r="H297" s="34">
        <f t="shared" si="52"/>
        <v>379.41808081560606</v>
      </c>
      <c r="I297" s="34">
        <f t="shared" si="48"/>
        <v>77706.20458720915</v>
      </c>
      <c r="J297" s="37">
        <f>SUM(stint:H297)</f>
        <v>206287.90590798453</v>
      </c>
      <c r="K297" s="37">
        <f>SUM(stcap:G297)</f>
        <v>122293.7954127907</v>
      </c>
      <c r="L297" s="39">
        <f t="shared" si="53"/>
        <v>328581.7013207752</v>
      </c>
      <c r="M297" s="39">
        <f t="shared" si="49"/>
        <v>196000</v>
      </c>
      <c r="N297" s="39">
        <f t="shared" si="54"/>
        <v>210287.90590798436</v>
      </c>
      <c r="O297" s="47"/>
    </row>
    <row r="298" spans="1:15" ht="12.75">
      <c r="A298" s="27">
        <f t="shared" si="50"/>
        <v>281</v>
      </c>
      <c r="B298" s="28">
        <f t="shared" si="44"/>
        <v>48365</v>
      </c>
      <c r="C298" s="34">
        <f t="shared" si="51"/>
        <v>77706.20458720915</v>
      </c>
      <c r="D298" s="34">
        <f t="shared" si="45"/>
        <v>1173.5060761456261</v>
      </c>
      <c r="E298" s="35"/>
      <c r="F298" s="34">
        <f t="shared" si="46"/>
        <v>1173.5060761456261</v>
      </c>
      <c r="G298" s="34">
        <f t="shared" si="47"/>
        <v>797.9260873074486</v>
      </c>
      <c r="H298" s="34">
        <f t="shared" si="52"/>
        <v>375.5799888381776</v>
      </c>
      <c r="I298" s="34">
        <f t="shared" si="48"/>
        <v>76908.2784999017</v>
      </c>
      <c r="J298" s="37">
        <f>SUM(stint:H298)</f>
        <v>206663.4858968227</v>
      </c>
      <c r="K298" s="37">
        <f>SUM(stcap:G298)</f>
        <v>123091.72150009815</v>
      </c>
      <c r="L298" s="39">
        <f t="shared" si="53"/>
        <v>329755.2073969209</v>
      </c>
      <c r="M298" s="39">
        <f t="shared" si="49"/>
        <v>196700</v>
      </c>
      <c r="N298" s="39">
        <f t="shared" si="54"/>
        <v>209963.4858968226</v>
      </c>
      <c r="O298" s="47"/>
    </row>
    <row r="299" spans="1:15" ht="12.75">
      <c r="A299" s="27">
        <f t="shared" si="50"/>
        <v>282</v>
      </c>
      <c r="B299" s="28">
        <f t="shared" si="44"/>
        <v>48396</v>
      </c>
      <c r="C299" s="34">
        <f t="shared" si="51"/>
        <v>76908.2784999017</v>
      </c>
      <c r="D299" s="34">
        <f t="shared" si="45"/>
        <v>1173.5060761456261</v>
      </c>
      <c r="E299" s="35"/>
      <c r="F299" s="34">
        <f t="shared" si="46"/>
        <v>1173.5060761456261</v>
      </c>
      <c r="G299" s="34">
        <f t="shared" si="47"/>
        <v>801.782730062768</v>
      </c>
      <c r="H299" s="34">
        <f t="shared" si="52"/>
        <v>371.7233460828582</v>
      </c>
      <c r="I299" s="34">
        <f t="shared" si="48"/>
        <v>76106.49576983893</v>
      </c>
      <c r="J299" s="37">
        <f>SUM(stint:H299)</f>
        <v>207035.20924290558</v>
      </c>
      <c r="K299" s="37">
        <f>SUM(stcap:G299)</f>
        <v>123893.50423016092</v>
      </c>
      <c r="L299" s="39">
        <f t="shared" si="53"/>
        <v>330928.7134730665</v>
      </c>
      <c r="M299" s="39">
        <f t="shared" si="49"/>
        <v>197400</v>
      </c>
      <c r="N299" s="39">
        <f t="shared" si="54"/>
        <v>209635.20924290543</v>
      </c>
      <c r="O299" s="47"/>
    </row>
    <row r="300" spans="1:15" ht="12.75">
      <c r="A300" s="27">
        <f t="shared" si="50"/>
        <v>283</v>
      </c>
      <c r="B300" s="28">
        <f t="shared" si="44"/>
        <v>48426</v>
      </c>
      <c r="C300" s="34">
        <f t="shared" si="51"/>
        <v>76106.49576983893</v>
      </c>
      <c r="D300" s="34">
        <f t="shared" si="45"/>
        <v>1173.5060761456261</v>
      </c>
      <c r="E300" s="35"/>
      <c r="F300" s="34">
        <f t="shared" si="46"/>
        <v>1173.5060761456261</v>
      </c>
      <c r="G300" s="34">
        <f t="shared" si="47"/>
        <v>805.6580132580714</v>
      </c>
      <c r="H300" s="34">
        <f t="shared" si="52"/>
        <v>367.8480628875548</v>
      </c>
      <c r="I300" s="34">
        <f t="shared" si="48"/>
        <v>75300.83775658086</v>
      </c>
      <c r="J300" s="37">
        <f>SUM(stint:H300)</f>
        <v>207403.05730579313</v>
      </c>
      <c r="K300" s="37">
        <f>SUM(stcap:G300)</f>
        <v>124699.16224341899</v>
      </c>
      <c r="L300" s="39">
        <f t="shared" si="53"/>
        <v>332102.21954921214</v>
      </c>
      <c r="M300" s="39">
        <f t="shared" si="49"/>
        <v>198100</v>
      </c>
      <c r="N300" s="39">
        <f t="shared" si="54"/>
        <v>209303.057305793</v>
      </c>
      <c r="O300" s="47"/>
    </row>
    <row r="301" spans="1:15" ht="12.75">
      <c r="A301" s="27">
        <f t="shared" si="50"/>
        <v>284</v>
      </c>
      <c r="B301" s="28">
        <f t="shared" si="44"/>
        <v>48457</v>
      </c>
      <c r="C301" s="34">
        <f t="shared" si="51"/>
        <v>75300.83775658086</v>
      </c>
      <c r="D301" s="34">
        <f t="shared" si="45"/>
        <v>1173.5060761456261</v>
      </c>
      <c r="E301" s="35"/>
      <c r="F301" s="34">
        <f t="shared" si="46"/>
        <v>1173.5060761456261</v>
      </c>
      <c r="G301" s="34">
        <f t="shared" si="47"/>
        <v>809.5520269888186</v>
      </c>
      <c r="H301" s="34">
        <f t="shared" si="52"/>
        <v>363.9540491568075</v>
      </c>
      <c r="I301" s="34">
        <f t="shared" si="48"/>
        <v>74491.28572959204</v>
      </c>
      <c r="J301" s="37">
        <f>SUM(stint:H301)</f>
        <v>207767.01135494994</v>
      </c>
      <c r="K301" s="37">
        <f>SUM(stcap:G301)</f>
        <v>125508.71427040781</v>
      </c>
      <c r="L301" s="39">
        <f t="shared" si="53"/>
        <v>333275.72562535777</v>
      </c>
      <c r="M301" s="39">
        <f t="shared" si="49"/>
        <v>198800</v>
      </c>
      <c r="N301" s="39">
        <f t="shared" si="54"/>
        <v>208967.0113549498</v>
      </c>
      <c r="O301" s="47"/>
    </row>
    <row r="302" spans="1:15" ht="12.75">
      <c r="A302" s="27">
        <f t="shared" si="50"/>
        <v>285</v>
      </c>
      <c r="B302" s="28">
        <f t="shared" si="44"/>
        <v>48488</v>
      </c>
      <c r="C302" s="34">
        <f t="shared" si="51"/>
        <v>74491.28572959204</v>
      </c>
      <c r="D302" s="34">
        <f t="shared" si="45"/>
        <v>1173.5060761456261</v>
      </c>
      <c r="E302" s="35"/>
      <c r="F302" s="34">
        <f t="shared" si="46"/>
        <v>1173.5060761456261</v>
      </c>
      <c r="G302" s="34">
        <f t="shared" si="47"/>
        <v>813.4648617859314</v>
      </c>
      <c r="H302" s="34">
        <f t="shared" si="52"/>
        <v>360.04121435969483</v>
      </c>
      <c r="I302" s="34">
        <f t="shared" si="48"/>
        <v>73677.8208678061</v>
      </c>
      <c r="J302" s="37">
        <f>SUM(stint:H302)</f>
        <v>208127.05256930963</v>
      </c>
      <c r="K302" s="37">
        <f>SUM(stcap:G302)</f>
        <v>126322.17913219375</v>
      </c>
      <c r="L302" s="39">
        <f t="shared" si="53"/>
        <v>334449.2317015034</v>
      </c>
      <c r="M302" s="39">
        <f t="shared" si="49"/>
        <v>199500</v>
      </c>
      <c r="N302" s="39">
        <f t="shared" si="54"/>
        <v>208627.05256930948</v>
      </c>
      <c r="O302" s="47"/>
    </row>
    <row r="303" spans="1:15" ht="12.75">
      <c r="A303" s="27">
        <f t="shared" si="50"/>
        <v>286</v>
      </c>
      <c r="B303" s="28">
        <f t="shared" si="44"/>
        <v>48518</v>
      </c>
      <c r="C303" s="34">
        <f t="shared" si="51"/>
        <v>73677.8208678061</v>
      </c>
      <c r="D303" s="34">
        <f t="shared" si="45"/>
        <v>1173.5060761456261</v>
      </c>
      <c r="E303" s="35"/>
      <c r="F303" s="34">
        <f t="shared" si="46"/>
        <v>1173.5060761456261</v>
      </c>
      <c r="G303" s="34">
        <f t="shared" si="47"/>
        <v>817.3966086178966</v>
      </c>
      <c r="H303" s="34">
        <f t="shared" si="52"/>
        <v>356.1094675277295</v>
      </c>
      <c r="I303" s="34">
        <f t="shared" si="48"/>
        <v>72860.4242591882</v>
      </c>
      <c r="J303" s="37">
        <f>SUM(stint:H303)</f>
        <v>208483.16203683737</v>
      </c>
      <c r="K303" s="37">
        <f>SUM(stcap:G303)</f>
        <v>127139.57574081165</v>
      </c>
      <c r="L303" s="39">
        <f t="shared" si="53"/>
        <v>335622.737777649</v>
      </c>
      <c r="M303" s="39">
        <f t="shared" si="49"/>
        <v>200200</v>
      </c>
      <c r="N303" s="39">
        <f t="shared" si="54"/>
        <v>208283.1620368372</v>
      </c>
      <c r="O303" s="47"/>
    </row>
    <row r="304" spans="1:15" ht="12.75">
      <c r="A304" s="27">
        <f t="shared" si="50"/>
        <v>287</v>
      </c>
      <c r="B304" s="28">
        <f t="shared" si="44"/>
        <v>48549</v>
      </c>
      <c r="C304" s="34">
        <f t="shared" si="51"/>
        <v>72860.4242591882</v>
      </c>
      <c r="D304" s="34">
        <f t="shared" si="45"/>
        <v>1173.5060761456261</v>
      </c>
      <c r="E304" s="35"/>
      <c r="F304" s="34">
        <f t="shared" si="46"/>
        <v>1173.5060761456261</v>
      </c>
      <c r="G304" s="34">
        <f t="shared" si="47"/>
        <v>821.3473588928832</v>
      </c>
      <c r="H304" s="34">
        <f t="shared" si="52"/>
        <v>352.158717252743</v>
      </c>
      <c r="I304" s="34">
        <f t="shared" si="48"/>
        <v>72039.07690029532</v>
      </c>
      <c r="J304" s="37">
        <f>SUM(stint:H304)</f>
        <v>208835.32075409012</v>
      </c>
      <c r="K304" s="37">
        <f>SUM(stcap:G304)</f>
        <v>127960.92309970454</v>
      </c>
      <c r="L304" s="39">
        <f t="shared" si="53"/>
        <v>336796.24385379464</v>
      </c>
      <c r="M304" s="39">
        <f t="shared" si="49"/>
        <v>200900</v>
      </c>
      <c r="N304" s="39">
        <f t="shared" si="54"/>
        <v>207935.32075408997</v>
      </c>
      <c r="O304" s="47"/>
    </row>
    <row r="305" spans="1:15" ht="12.75">
      <c r="A305" s="27">
        <f t="shared" si="50"/>
        <v>288</v>
      </c>
      <c r="B305" s="28">
        <f t="shared" si="44"/>
        <v>48579</v>
      </c>
      <c r="C305" s="34">
        <f t="shared" si="51"/>
        <v>72039.07690029532</v>
      </c>
      <c r="D305" s="34">
        <f t="shared" si="45"/>
        <v>1173.5060761456261</v>
      </c>
      <c r="E305" s="35"/>
      <c r="F305" s="34">
        <f t="shared" si="46"/>
        <v>1173.5060761456261</v>
      </c>
      <c r="G305" s="34">
        <f t="shared" si="47"/>
        <v>825.3172044608655</v>
      </c>
      <c r="H305" s="34">
        <f t="shared" si="52"/>
        <v>348.1888716847607</v>
      </c>
      <c r="I305" s="34">
        <f t="shared" si="48"/>
        <v>71213.75969583445</v>
      </c>
      <c r="J305" s="37">
        <f>SUM(stint:H305)</f>
        <v>209183.5096257749</v>
      </c>
      <c r="K305" s="37">
        <f>SUM(stcap:G305)</f>
        <v>128786.2403041654</v>
      </c>
      <c r="L305" s="39">
        <f t="shared" si="53"/>
        <v>337969.7499299403</v>
      </c>
      <c r="M305" s="39">
        <f t="shared" si="49"/>
        <v>201600</v>
      </c>
      <c r="N305" s="39">
        <f t="shared" si="54"/>
        <v>207583.5096257748</v>
      </c>
      <c r="O305" s="47"/>
    </row>
    <row r="306" spans="1:15" ht="12.75">
      <c r="A306" s="27">
        <f t="shared" si="50"/>
        <v>289</v>
      </c>
      <c r="B306" s="28">
        <f t="shared" si="44"/>
        <v>48610</v>
      </c>
      <c r="C306" s="34">
        <f t="shared" si="51"/>
        <v>71213.75969583445</v>
      </c>
      <c r="D306" s="34">
        <f t="shared" si="45"/>
        <v>1173.5060761456261</v>
      </c>
      <c r="E306" s="35"/>
      <c r="F306" s="34">
        <f t="shared" si="46"/>
        <v>1173.5060761456261</v>
      </c>
      <c r="G306" s="34">
        <f t="shared" si="47"/>
        <v>829.3062376157595</v>
      </c>
      <c r="H306" s="34">
        <f t="shared" si="52"/>
        <v>344.19983852986655</v>
      </c>
      <c r="I306" s="34">
        <f t="shared" si="48"/>
        <v>70384.45345821869</v>
      </c>
      <c r="J306" s="37">
        <f>SUM(stint:H306)</f>
        <v>209527.70946430476</v>
      </c>
      <c r="K306" s="37">
        <f>SUM(stcap:G306)</f>
        <v>129615.54654178116</v>
      </c>
      <c r="L306" s="39">
        <f t="shared" si="53"/>
        <v>339143.2560060859</v>
      </c>
      <c r="M306" s="39">
        <f t="shared" si="49"/>
        <v>202300</v>
      </c>
      <c r="N306" s="39">
        <f t="shared" si="54"/>
        <v>207227.70946430461</v>
      </c>
      <c r="O306" s="47"/>
    </row>
    <row r="307" spans="1:15" ht="12.75">
      <c r="A307" s="27">
        <f t="shared" si="50"/>
        <v>290</v>
      </c>
      <c r="B307" s="28">
        <f t="shared" si="44"/>
        <v>48641</v>
      </c>
      <c r="C307" s="34">
        <f t="shared" si="51"/>
        <v>70384.45345821869</v>
      </c>
      <c r="D307" s="34">
        <f t="shared" si="45"/>
        <v>1173.5060761456261</v>
      </c>
      <c r="E307" s="35"/>
      <c r="F307" s="34">
        <f t="shared" si="46"/>
        <v>1173.5060761456261</v>
      </c>
      <c r="G307" s="34">
        <f t="shared" si="47"/>
        <v>833.3145510975692</v>
      </c>
      <c r="H307" s="34">
        <f t="shared" si="52"/>
        <v>340.19152504805703</v>
      </c>
      <c r="I307" s="34">
        <f t="shared" si="48"/>
        <v>69551.13890712112</v>
      </c>
      <c r="J307" s="37">
        <f>SUM(stint:H307)</f>
        <v>209867.9009893528</v>
      </c>
      <c r="K307" s="37">
        <f>SUM(stcap:G307)</f>
        <v>130448.86109287874</v>
      </c>
      <c r="L307" s="39">
        <f t="shared" si="53"/>
        <v>340316.7620822316</v>
      </c>
      <c r="M307" s="39">
        <f t="shared" si="49"/>
        <v>203000</v>
      </c>
      <c r="N307" s="39">
        <f t="shared" si="54"/>
        <v>206867.90098935273</v>
      </c>
      <c r="O307" s="47"/>
    </row>
    <row r="308" spans="1:15" ht="12.75">
      <c r="A308" s="27">
        <f t="shared" si="50"/>
        <v>291</v>
      </c>
      <c r="B308" s="28">
        <f t="shared" si="44"/>
        <v>48669</v>
      </c>
      <c r="C308" s="34">
        <f t="shared" si="51"/>
        <v>69551.13890712112</v>
      </c>
      <c r="D308" s="34">
        <f t="shared" si="45"/>
        <v>1173.5060761456261</v>
      </c>
      <c r="E308" s="35"/>
      <c r="F308" s="34">
        <f t="shared" si="46"/>
        <v>1173.5060761456261</v>
      </c>
      <c r="G308" s="34">
        <f t="shared" si="47"/>
        <v>837.3422380945408</v>
      </c>
      <c r="H308" s="34">
        <f t="shared" si="52"/>
        <v>336.1638380510854</v>
      </c>
      <c r="I308" s="34">
        <f t="shared" si="48"/>
        <v>68713.79666902657</v>
      </c>
      <c r="J308" s="37">
        <f>SUM(stint:H308)</f>
        <v>210204.0648274039</v>
      </c>
      <c r="K308" s="37">
        <f>SUM(stcap:G308)</f>
        <v>131286.20333097328</v>
      </c>
      <c r="L308" s="39">
        <f t="shared" si="53"/>
        <v>341490.26815837715</v>
      </c>
      <c r="M308" s="39">
        <f t="shared" si="49"/>
        <v>203700</v>
      </c>
      <c r="N308" s="39">
        <f t="shared" si="54"/>
        <v>206504.06482740375</v>
      </c>
      <c r="O308" s="47"/>
    </row>
    <row r="309" spans="1:15" ht="12.75">
      <c r="A309" s="27">
        <f t="shared" si="50"/>
        <v>292</v>
      </c>
      <c r="B309" s="28">
        <f t="shared" si="44"/>
        <v>48700</v>
      </c>
      <c r="C309" s="34">
        <f t="shared" si="51"/>
        <v>68713.79666902657</v>
      </c>
      <c r="D309" s="34">
        <f t="shared" si="45"/>
        <v>1173.5060761456261</v>
      </c>
      <c r="E309" s="35"/>
      <c r="F309" s="34">
        <f t="shared" si="46"/>
        <v>1173.5060761456261</v>
      </c>
      <c r="G309" s="34">
        <f t="shared" si="47"/>
        <v>841.389392245331</v>
      </c>
      <c r="H309" s="34">
        <f t="shared" si="52"/>
        <v>332.11668390029513</v>
      </c>
      <c r="I309" s="34">
        <f t="shared" si="48"/>
        <v>67872.40727678125</v>
      </c>
      <c r="J309" s="37">
        <f>SUM(stint:H309)</f>
        <v>210536.1815113042</v>
      </c>
      <c r="K309" s="37">
        <f>SUM(stcap:G309)</f>
        <v>132127.5927232186</v>
      </c>
      <c r="L309" s="39">
        <f t="shared" si="53"/>
        <v>342663.77423452283</v>
      </c>
      <c r="M309" s="39">
        <f t="shared" si="49"/>
        <v>204400</v>
      </c>
      <c r="N309" s="39">
        <f t="shared" si="54"/>
        <v>206136.1815113041</v>
      </c>
      <c r="O309" s="47"/>
    </row>
    <row r="310" spans="1:15" ht="12.75">
      <c r="A310" s="27">
        <f t="shared" si="50"/>
        <v>293</v>
      </c>
      <c r="B310" s="28">
        <f t="shared" si="44"/>
        <v>48730</v>
      </c>
      <c r="C310" s="34">
        <f t="shared" si="51"/>
        <v>67872.40727678125</v>
      </c>
      <c r="D310" s="34">
        <f t="shared" si="45"/>
        <v>1173.5060761456261</v>
      </c>
      <c r="E310" s="35"/>
      <c r="F310" s="34">
        <f t="shared" si="46"/>
        <v>1173.5060761456261</v>
      </c>
      <c r="G310" s="34">
        <f t="shared" si="47"/>
        <v>845.4561076411835</v>
      </c>
      <c r="H310" s="34">
        <f t="shared" si="52"/>
        <v>328.0499685044427</v>
      </c>
      <c r="I310" s="34">
        <f t="shared" si="48"/>
        <v>67026.95116914007</v>
      </c>
      <c r="J310" s="37">
        <f>SUM(stint:H310)</f>
        <v>210864.23147980863</v>
      </c>
      <c r="K310" s="37">
        <f>SUM(stcap:G310)</f>
        <v>132973.0488308598</v>
      </c>
      <c r="L310" s="39">
        <f t="shared" si="53"/>
        <v>343837.2803106684</v>
      </c>
      <c r="M310" s="39">
        <f t="shared" si="49"/>
        <v>205100</v>
      </c>
      <c r="N310" s="39">
        <f t="shared" si="54"/>
        <v>205764.23147980846</v>
      </c>
      <c r="O310" s="47"/>
    </row>
    <row r="311" spans="1:15" ht="12.75">
      <c r="A311" s="27">
        <f t="shared" si="50"/>
        <v>294</v>
      </c>
      <c r="B311" s="28">
        <f t="shared" si="44"/>
        <v>48761</v>
      </c>
      <c r="C311" s="34">
        <f t="shared" si="51"/>
        <v>67026.95116914007</v>
      </c>
      <c r="D311" s="34">
        <f t="shared" si="45"/>
        <v>1173.5060761456261</v>
      </c>
      <c r="E311" s="35"/>
      <c r="F311" s="34">
        <f t="shared" si="46"/>
        <v>1173.5060761456261</v>
      </c>
      <c r="G311" s="34">
        <f t="shared" si="47"/>
        <v>849.5424788281158</v>
      </c>
      <c r="H311" s="34">
        <f t="shared" si="52"/>
        <v>323.96359731751033</v>
      </c>
      <c r="I311" s="34">
        <f t="shared" si="48"/>
        <v>66177.40869031196</v>
      </c>
      <c r="J311" s="37">
        <f>SUM(stint:H311)</f>
        <v>211188.19507712615</v>
      </c>
      <c r="K311" s="37">
        <f>SUM(stcap:G311)</f>
        <v>133822.5913096879</v>
      </c>
      <c r="L311" s="39">
        <f t="shared" si="53"/>
        <v>345010.7863868141</v>
      </c>
      <c r="M311" s="39">
        <f t="shared" si="49"/>
        <v>205800</v>
      </c>
      <c r="N311" s="39">
        <f t="shared" si="54"/>
        <v>205388.19507712603</v>
      </c>
      <c r="O311" s="47"/>
    </row>
    <row r="312" spans="1:15" ht="12.75">
      <c r="A312" s="27">
        <f t="shared" si="50"/>
        <v>295</v>
      </c>
      <c r="B312" s="28">
        <f t="shared" si="44"/>
        <v>48791</v>
      </c>
      <c r="C312" s="34">
        <f t="shared" si="51"/>
        <v>66177.40869031196</v>
      </c>
      <c r="D312" s="34">
        <f t="shared" si="45"/>
        <v>1173.5060761456261</v>
      </c>
      <c r="E312" s="35"/>
      <c r="F312" s="34">
        <f t="shared" si="46"/>
        <v>1173.5060761456261</v>
      </c>
      <c r="G312" s="34">
        <f t="shared" si="47"/>
        <v>853.6486008091183</v>
      </c>
      <c r="H312" s="34">
        <f t="shared" si="52"/>
        <v>319.85747533650783</v>
      </c>
      <c r="I312" s="34">
        <f t="shared" si="48"/>
        <v>65323.760089502844</v>
      </c>
      <c r="J312" s="37">
        <f>SUM(stint:H312)</f>
        <v>211508.05255246264</v>
      </c>
      <c r="K312" s="37">
        <f>SUM(stcap:G312)</f>
        <v>134676.23991049704</v>
      </c>
      <c r="L312" s="39">
        <f t="shared" si="53"/>
        <v>346184.29246295965</v>
      </c>
      <c r="M312" s="39">
        <f t="shared" si="49"/>
        <v>206500</v>
      </c>
      <c r="N312" s="39">
        <f t="shared" si="54"/>
        <v>205008.0525524625</v>
      </c>
      <c r="O312" s="47"/>
    </row>
    <row r="313" spans="1:15" ht="12.75">
      <c r="A313" s="27">
        <f t="shared" si="50"/>
        <v>296</v>
      </c>
      <c r="B313" s="28">
        <f t="shared" si="44"/>
        <v>48822</v>
      </c>
      <c r="C313" s="34">
        <f t="shared" si="51"/>
        <v>65323.760089502844</v>
      </c>
      <c r="D313" s="34">
        <f t="shared" si="45"/>
        <v>1173.5060761456261</v>
      </c>
      <c r="E313" s="35"/>
      <c r="F313" s="34">
        <f t="shared" si="46"/>
        <v>1173.5060761456261</v>
      </c>
      <c r="G313" s="34">
        <f t="shared" si="47"/>
        <v>857.7745690463623</v>
      </c>
      <c r="H313" s="34">
        <f t="shared" si="52"/>
        <v>315.73150709926375</v>
      </c>
      <c r="I313" s="34">
        <f t="shared" si="48"/>
        <v>64465.98552045648</v>
      </c>
      <c r="J313" s="37">
        <f>SUM(stint:H313)</f>
        <v>211823.7840595619</v>
      </c>
      <c r="K313" s="37">
        <f>SUM(stcap:G313)</f>
        <v>135534.0144795434</v>
      </c>
      <c r="L313" s="39">
        <f t="shared" si="53"/>
        <v>347357.79853910534</v>
      </c>
      <c r="M313" s="39">
        <f t="shared" si="49"/>
        <v>207200</v>
      </c>
      <c r="N313" s="39">
        <f t="shared" si="54"/>
        <v>204623.7840595618</v>
      </c>
      <c r="O313" s="47"/>
    </row>
    <row r="314" spans="1:15" ht="12.75">
      <c r="A314" s="27">
        <f t="shared" si="50"/>
        <v>297</v>
      </c>
      <c r="B314" s="28">
        <f t="shared" si="44"/>
        <v>48853</v>
      </c>
      <c r="C314" s="34">
        <f t="shared" si="51"/>
        <v>64465.98552045648</v>
      </c>
      <c r="D314" s="34">
        <f t="shared" si="45"/>
        <v>1173.5060761456261</v>
      </c>
      <c r="E314" s="35"/>
      <c r="F314" s="34">
        <f t="shared" si="46"/>
        <v>1173.5060761456261</v>
      </c>
      <c r="G314" s="34">
        <f t="shared" si="47"/>
        <v>861.9204794634197</v>
      </c>
      <c r="H314" s="34">
        <f t="shared" si="52"/>
        <v>311.58559668220636</v>
      </c>
      <c r="I314" s="34">
        <f t="shared" si="48"/>
        <v>63604.06504099306</v>
      </c>
      <c r="J314" s="37">
        <f>SUM(stint:H314)</f>
        <v>212135.36965624412</v>
      </c>
      <c r="K314" s="37">
        <f>SUM(stcap:G314)</f>
        <v>136395.93495900682</v>
      </c>
      <c r="L314" s="39">
        <f t="shared" si="53"/>
        <v>348531.3046152509</v>
      </c>
      <c r="M314" s="39">
        <f t="shared" si="49"/>
        <v>207900</v>
      </c>
      <c r="N314" s="39">
        <f t="shared" si="54"/>
        <v>204235.36965624394</v>
      </c>
      <c r="O314" s="47"/>
    </row>
    <row r="315" spans="1:15" ht="12.75">
      <c r="A315" s="27">
        <f t="shared" si="50"/>
        <v>298</v>
      </c>
      <c r="B315" s="28">
        <f t="shared" si="44"/>
        <v>48883</v>
      </c>
      <c r="C315" s="34">
        <f t="shared" si="51"/>
        <v>63604.06504099306</v>
      </c>
      <c r="D315" s="34">
        <f t="shared" si="45"/>
        <v>1173.5060761456261</v>
      </c>
      <c r="E315" s="35"/>
      <c r="F315" s="34">
        <f t="shared" si="46"/>
        <v>1173.5060761456261</v>
      </c>
      <c r="G315" s="34">
        <f t="shared" si="47"/>
        <v>866.0864284474931</v>
      </c>
      <c r="H315" s="34">
        <f t="shared" si="52"/>
        <v>307.41964769813313</v>
      </c>
      <c r="I315" s="34">
        <f t="shared" si="48"/>
        <v>62737.978612545565</v>
      </c>
      <c r="J315" s="37">
        <f>SUM(stint:H315)</f>
        <v>212442.78930394226</v>
      </c>
      <c r="K315" s="37">
        <f>SUM(stcap:G315)</f>
        <v>137262.0213874543</v>
      </c>
      <c r="L315" s="39">
        <f t="shared" si="53"/>
        <v>349704.8106913966</v>
      </c>
      <c r="M315" s="39">
        <f t="shared" si="49"/>
        <v>208600</v>
      </c>
      <c r="N315" s="39">
        <f t="shared" si="54"/>
        <v>203842.78930394218</v>
      </c>
      <c r="O315" s="47"/>
    </row>
    <row r="316" spans="1:15" ht="12.75">
      <c r="A316" s="27">
        <f t="shared" si="50"/>
        <v>299</v>
      </c>
      <c r="B316" s="28">
        <f t="shared" si="44"/>
        <v>48914</v>
      </c>
      <c r="C316" s="34">
        <f t="shared" si="51"/>
        <v>62737.978612545565</v>
      </c>
      <c r="D316" s="34">
        <f t="shared" si="45"/>
        <v>1173.5060761456261</v>
      </c>
      <c r="E316" s="35"/>
      <c r="F316" s="34">
        <f t="shared" si="46"/>
        <v>1173.5060761456261</v>
      </c>
      <c r="G316" s="34">
        <f t="shared" si="47"/>
        <v>870.2725128516558</v>
      </c>
      <c r="H316" s="34">
        <f t="shared" si="52"/>
        <v>303.23356329397024</v>
      </c>
      <c r="I316" s="34">
        <f t="shared" si="48"/>
        <v>61867.70609969391</v>
      </c>
      <c r="J316" s="37">
        <f>SUM(stint:H316)</f>
        <v>212746.02286723623</v>
      </c>
      <c r="K316" s="37">
        <f>SUM(stcap:G316)</f>
        <v>138132.29390030596</v>
      </c>
      <c r="L316" s="39">
        <f t="shared" si="53"/>
        <v>350878.31676754216</v>
      </c>
      <c r="M316" s="39">
        <f t="shared" si="49"/>
        <v>209300</v>
      </c>
      <c r="N316" s="39">
        <f t="shared" si="54"/>
        <v>203446.02286723605</v>
      </c>
      <c r="O316" s="47"/>
    </row>
    <row r="317" spans="1:15" ht="12.75">
      <c r="A317" s="27">
        <f t="shared" si="50"/>
        <v>300</v>
      </c>
      <c r="B317" s="28">
        <f t="shared" si="44"/>
        <v>48944</v>
      </c>
      <c r="C317" s="34">
        <f t="shared" si="51"/>
        <v>61867.70609969391</v>
      </c>
      <c r="D317" s="34">
        <f t="shared" si="45"/>
        <v>1173.5060761456261</v>
      </c>
      <c r="E317" s="35"/>
      <c r="F317" s="34">
        <f t="shared" si="46"/>
        <v>1173.5060761456261</v>
      </c>
      <c r="G317" s="34">
        <f t="shared" si="47"/>
        <v>874.4788299971055</v>
      </c>
      <c r="H317" s="34">
        <f t="shared" si="52"/>
        <v>299.0272461485206</v>
      </c>
      <c r="I317" s="34">
        <f t="shared" si="48"/>
        <v>60993.22726969681</v>
      </c>
      <c r="J317" s="37">
        <f>SUM(stint:H317)</f>
        <v>213045.05011338476</v>
      </c>
      <c r="K317" s="37">
        <f>SUM(stcap:G317)</f>
        <v>139006.77273030306</v>
      </c>
      <c r="L317" s="39">
        <f t="shared" si="53"/>
        <v>352051.82284368784</v>
      </c>
      <c r="M317" s="39">
        <f t="shared" si="49"/>
        <v>210000</v>
      </c>
      <c r="N317" s="39">
        <f t="shared" si="54"/>
        <v>203045.05011338467</v>
      </c>
      <c r="O317" s="47"/>
    </row>
    <row r="318" spans="1:15" ht="12.75">
      <c r="A318" s="27">
        <f t="shared" si="50"/>
        <v>301</v>
      </c>
      <c r="B318" s="28">
        <f t="shared" si="44"/>
        <v>48975</v>
      </c>
      <c r="C318" s="34">
        <f t="shared" si="51"/>
        <v>60993.22726969681</v>
      </c>
      <c r="D318" s="34">
        <f t="shared" si="45"/>
        <v>1173.5060761456261</v>
      </c>
      <c r="E318" s="35"/>
      <c r="F318" s="34">
        <f t="shared" si="46"/>
        <v>1173.5060761456261</v>
      </c>
      <c r="G318" s="34">
        <f t="shared" si="47"/>
        <v>878.7054776754248</v>
      </c>
      <c r="H318" s="34">
        <f t="shared" si="52"/>
        <v>294.80059847020124</v>
      </c>
      <c r="I318" s="34">
        <f t="shared" si="48"/>
        <v>60114.52179202138</v>
      </c>
      <c r="J318" s="37">
        <f>SUM(stint:H318)</f>
        <v>213339.85071185496</v>
      </c>
      <c r="K318" s="37">
        <f>SUM(stcap:G318)</f>
        <v>139885.47820797848</v>
      </c>
      <c r="L318" s="39">
        <f t="shared" si="53"/>
        <v>353225.3289198334</v>
      </c>
      <c r="M318" s="39">
        <f t="shared" si="49"/>
        <v>210700</v>
      </c>
      <c r="N318" s="39">
        <f t="shared" si="54"/>
        <v>202639.85071185482</v>
      </c>
      <c r="O318" s="47"/>
    </row>
    <row r="319" spans="1:15" ht="12.75">
      <c r="A319" s="27">
        <f t="shared" si="50"/>
        <v>302</v>
      </c>
      <c r="B319" s="28">
        <f t="shared" si="44"/>
        <v>49006</v>
      </c>
      <c r="C319" s="34">
        <f t="shared" si="51"/>
        <v>60114.52179202138</v>
      </c>
      <c r="D319" s="34">
        <f t="shared" si="45"/>
        <v>1173.5060761456261</v>
      </c>
      <c r="E319" s="35"/>
      <c r="F319" s="34">
        <f t="shared" si="46"/>
        <v>1173.5060761456261</v>
      </c>
      <c r="G319" s="34">
        <f t="shared" si="47"/>
        <v>882.952554150856</v>
      </c>
      <c r="H319" s="34">
        <f t="shared" si="52"/>
        <v>290.55352199477005</v>
      </c>
      <c r="I319" s="34">
        <f t="shared" si="48"/>
        <v>59231.56923787053</v>
      </c>
      <c r="J319" s="37">
        <f>SUM(stint:H319)</f>
        <v>213630.40423384972</v>
      </c>
      <c r="K319" s="37">
        <f>SUM(stcap:G319)</f>
        <v>140768.43076212934</v>
      </c>
      <c r="L319" s="39">
        <f t="shared" si="53"/>
        <v>354398.8349959791</v>
      </c>
      <c r="M319" s="39">
        <f t="shared" si="49"/>
        <v>211400</v>
      </c>
      <c r="N319" s="39">
        <f t="shared" si="54"/>
        <v>202230.4042338496</v>
      </c>
      <c r="O319" s="47"/>
    </row>
    <row r="320" spans="1:15" ht="12.75">
      <c r="A320" s="27">
        <f t="shared" si="50"/>
        <v>303</v>
      </c>
      <c r="B320" s="28">
        <f t="shared" si="44"/>
        <v>49034</v>
      </c>
      <c r="C320" s="34">
        <f t="shared" si="51"/>
        <v>59231.56923787053</v>
      </c>
      <c r="D320" s="34">
        <f t="shared" si="45"/>
        <v>1173.5060761456261</v>
      </c>
      <c r="E320" s="35"/>
      <c r="F320" s="34">
        <f t="shared" si="46"/>
        <v>1173.5060761456261</v>
      </c>
      <c r="G320" s="34">
        <f t="shared" si="47"/>
        <v>887.2201581625852</v>
      </c>
      <c r="H320" s="34">
        <f t="shared" si="52"/>
        <v>286.2859179830409</v>
      </c>
      <c r="I320" s="34">
        <f t="shared" si="48"/>
        <v>58344.34907970794</v>
      </c>
      <c r="J320" s="37">
        <f>SUM(stint:H320)</f>
        <v>213916.69015183276</v>
      </c>
      <c r="K320" s="37">
        <f>SUM(stcap:G320)</f>
        <v>141655.65092029193</v>
      </c>
      <c r="L320" s="39">
        <f t="shared" si="53"/>
        <v>355572.34107212466</v>
      </c>
      <c r="M320" s="39">
        <f t="shared" si="49"/>
        <v>212100</v>
      </c>
      <c r="N320" s="39">
        <f t="shared" si="54"/>
        <v>201816.6901518326</v>
      </c>
      <c r="O320" s="47"/>
    </row>
    <row r="321" spans="1:15" ht="12.75">
      <c r="A321" s="27">
        <f t="shared" si="50"/>
        <v>304</v>
      </c>
      <c r="B321" s="28">
        <f t="shared" si="44"/>
        <v>49065</v>
      </c>
      <c r="C321" s="34">
        <f t="shared" si="51"/>
        <v>58344.34907970794</v>
      </c>
      <c r="D321" s="34">
        <f t="shared" si="45"/>
        <v>1173.5060761456261</v>
      </c>
      <c r="E321" s="35"/>
      <c r="F321" s="34">
        <f t="shared" si="46"/>
        <v>1173.5060761456261</v>
      </c>
      <c r="G321" s="34">
        <f t="shared" si="47"/>
        <v>891.5083889270377</v>
      </c>
      <c r="H321" s="34">
        <f t="shared" si="52"/>
        <v>281.9976872185884</v>
      </c>
      <c r="I321" s="34">
        <f t="shared" si="48"/>
        <v>57452.840690780904</v>
      </c>
      <c r="J321" s="37">
        <f>SUM(stint:H321)</f>
        <v>214198.68783905136</v>
      </c>
      <c r="K321" s="37">
        <f>SUM(stcap:G321)</f>
        <v>142547.15930921896</v>
      </c>
      <c r="L321" s="39">
        <f t="shared" si="53"/>
        <v>356745.84714827035</v>
      </c>
      <c r="M321" s="39">
        <f t="shared" si="49"/>
        <v>212800</v>
      </c>
      <c r="N321" s="39">
        <f t="shared" si="54"/>
        <v>201398.68783905124</v>
      </c>
      <c r="O321" s="47"/>
    </row>
    <row r="322" spans="1:15" ht="12.75">
      <c r="A322" s="27">
        <f t="shared" si="50"/>
        <v>305</v>
      </c>
      <c r="B322" s="28">
        <f t="shared" si="44"/>
        <v>49095</v>
      </c>
      <c r="C322" s="34">
        <f t="shared" si="51"/>
        <v>57452.840690780904</v>
      </c>
      <c r="D322" s="34">
        <f t="shared" si="45"/>
        <v>1173.5060761456261</v>
      </c>
      <c r="E322" s="35"/>
      <c r="F322" s="34">
        <f t="shared" si="46"/>
        <v>1173.5060761456261</v>
      </c>
      <c r="G322" s="34">
        <f t="shared" si="47"/>
        <v>895.817346140185</v>
      </c>
      <c r="H322" s="34">
        <f t="shared" si="52"/>
        <v>277.6887300054411</v>
      </c>
      <c r="I322" s="34">
        <f t="shared" si="48"/>
        <v>56557.02334464072</v>
      </c>
      <c r="J322" s="37">
        <f>SUM(stint:H322)</f>
        <v>214476.3765690568</v>
      </c>
      <c r="K322" s="37">
        <f>SUM(stcap:G322)</f>
        <v>143442.97665535915</v>
      </c>
      <c r="L322" s="39">
        <f t="shared" si="53"/>
        <v>357919.3532244159</v>
      </c>
      <c r="M322" s="39">
        <f t="shared" si="49"/>
        <v>213500</v>
      </c>
      <c r="N322" s="39">
        <f t="shared" si="54"/>
        <v>200976.37656905665</v>
      </c>
      <c r="O322" s="47"/>
    </row>
    <row r="323" spans="1:15" ht="12.75">
      <c r="A323" s="27">
        <f t="shared" si="50"/>
        <v>306</v>
      </c>
      <c r="B323" s="28">
        <f t="shared" si="44"/>
        <v>49126</v>
      </c>
      <c r="C323" s="34">
        <f t="shared" si="51"/>
        <v>56557.02334464072</v>
      </c>
      <c r="D323" s="34">
        <f t="shared" si="45"/>
        <v>1173.5060761456261</v>
      </c>
      <c r="E323" s="35"/>
      <c r="F323" s="34">
        <f t="shared" si="46"/>
        <v>1173.5060761456261</v>
      </c>
      <c r="G323" s="34">
        <f t="shared" si="47"/>
        <v>900.1471299798627</v>
      </c>
      <c r="H323" s="34">
        <f t="shared" si="52"/>
        <v>273.3589461657635</v>
      </c>
      <c r="I323" s="34">
        <f t="shared" si="48"/>
        <v>55656.87621466086</v>
      </c>
      <c r="J323" s="37">
        <f>SUM(stint:H323)</f>
        <v>214749.73551522256</v>
      </c>
      <c r="K323" s="37">
        <f>SUM(stcap:G323)</f>
        <v>144343.123785339</v>
      </c>
      <c r="L323" s="39">
        <f t="shared" si="53"/>
        <v>359092.8593005616</v>
      </c>
      <c r="M323" s="39">
        <f t="shared" si="49"/>
        <v>214200</v>
      </c>
      <c r="N323" s="39">
        <f t="shared" si="54"/>
        <v>200549.73551522248</v>
      </c>
      <c r="O323" s="47"/>
    </row>
    <row r="324" spans="1:15" ht="12.75">
      <c r="A324" s="27">
        <f t="shared" si="50"/>
        <v>307</v>
      </c>
      <c r="B324" s="28">
        <f t="shared" si="44"/>
        <v>49156</v>
      </c>
      <c r="C324" s="34">
        <f t="shared" si="51"/>
        <v>55656.87621466086</v>
      </c>
      <c r="D324" s="34">
        <f t="shared" si="45"/>
        <v>1173.5060761456261</v>
      </c>
      <c r="E324" s="35"/>
      <c r="F324" s="34">
        <f t="shared" si="46"/>
        <v>1173.5060761456261</v>
      </c>
      <c r="G324" s="34">
        <f t="shared" si="47"/>
        <v>904.4978411080987</v>
      </c>
      <c r="H324" s="34">
        <f t="shared" si="52"/>
        <v>269.00823503752747</v>
      </c>
      <c r="I324" s="34">
        <f t="shared" si="48"/>
        <v>54752.37837355276</v>
      </c>
      <c r="J324" s="37">
        <f>SUM(stint:H324)</f>
        <v>215018.7437502601</v>
      </c>
      <c r="K324" s="37">
        <f>SUM(stcap:G324)</f>
        <v>145247.6216264471</v>
      </c>
      <c r="L324" s="39">
        <f t="shared" si="53"/>
        <v>360266.36537670717</v>
      </c>
      <c r="M324" s="39">
        <f t="shared" si="49"/>
        <v>214900</v>
      </c>
      <c r="N324" s="39">
        <f t="shared" si="54"/>
        <v>200118.74375025992</v>
      </c>
      <c r="O324" s="47"/>
    </row>
    <row r="325" spans="1:15" ht="12.75">
      <c r="A325" s="27">
        <f t="shared" si="50"/>
        <v>308</v>
      </c>
      <c r="B325" s="28">
        <f t="shared" si="44"/>
        <v>49187</v>
      </c>
      <c r="C325" s="34">
        <f t="shared" si="51"/>
        <v>54752.37837355276</v>
      </c>
      <c r="D325" s="34">
        <f t="shared" si="45"/>
        <v>1173.5060761456261</v>
      </c>
      <c r="E325" s="35"/>
      <c r="F325" s="34">
        <f t="shared" si="46"/>
        <v>1173.5060761456261</v>
      </c>
      <c r="G325" s="34">
        <f t="shared" si="47"/>
        <v>908.8695806734545</v>
      </c>
      <c r="H325" s="34">
        <f t="shared" si="52"/>
        <v>264.6364954721717</v>
      </c>
      <c r="I325" s="34">
        <f t="shared" si="48"/>
        <v>53843.50879287931</v>
      </c>
      <c r="J325" s="37">
        <f>SUM(stint:H325)</f>
        <v>215283.38024573226</v>
      </c>
      <c r="K325" s="37">
        <f>SUM(stcap:G325)</f>
        <v>146156.49120712056</v>
      </c>
      <c r="L325" s="39">
        <f t="shared" si="53"/>
        <v>361439.87145285285</v>
      </c>
      <c r="M325" s="39">
        <f t="shared" si="49"/>
        <v>215600</v>
      </c>
      <c r="N325" s="39">
        <f t="shared" si="54"/>
        <v>199683.38024573214</v>
      </c>
      <c r="O325" s="47"/>
    </row>
    <row r="326" spans="1:15" ht="12.75">
      <c r="A326" s="27">
        <f t="shared" si="50"/>
        <v>309</v>
      </c>
      <c r="B326" s="28">
        <f t="shared" si="44"/>
        <v>49218</v>
      </c>
      <c r="C326" s="34">
        <f t="shared" si="51"/>
        <v>53843.50879287931</v>
      </c>
      <c r="D326" s="34">
        <f t="shared" si="45"/>
        <v>1173.5060761456261</v>
      </c>
      <c r="E326" s="35"/>
      <c r="F326" s="34">
        <f t="shared" si="46"/>
        <v>1173.5060761456261</v>
      </c>
      <c r="G326" s="34">
        <f t="shared" si="47"/>
        <v>913.2624503133761</v>
      </c>
      <c r="H326" s="34">
        <f t="shared" si="52"/>
        <v>260.24362583224996</v>
      </c>
      <c r="I326" s="34">
        <f t="shared" si="48"/>
        <v>52930.24634256593</v>
      </c>
      <c r="J326" s="37">
        <f>SUM(stint:H326)</f>
        <v>215543.62387156452</v>
      </c>
      <c r="K326" s="37">
        <f>SUM(stcap:G326)</f>
        <v>147069.75365743393</v>
      </c>
      <c r="L326" s="39">
        <f t="shared" si="53"/>
        <v>362613.3775289984</v>
      </c>
      <c r="M326" s="39">
        <f t="shared" si="49"/>
        <v>216300</v>
      </c>
      <c r="N326" s="39">
        <f t="shared" si="54"/>
        <v>199243.62387156434</v>
      </c>
      <c r="O326" s="47"/>
    </row>
    <row r="327" spans="1:15" ht="12.75">
      <c r="A327" s="27">
        <f t="shared" si="50"/>
        <v>310</v>
      </c>
      <c r="B327" s="28">
        <f t="shared" si="44"/>
        <v>49248</v>
      </c>
      <c r="C327" s="34">
        <f t="shared" si="51"/>
        <v>52930.24634256593</v>
      </c>
      <c r="D327" s="34">
        <f t="shared" si="45"/>
        <v>1173.5060761456261</v>
      </c>
      <c r="E327" s="35"/>
      <c r="F327" s="34">
        <f t="shared" si="46"/>
        <v>1173.5060761456261</v>
      </c>
      <c r="G327" s="34">
        <f t="shared" si="47"/>
        <v>917.6765521565575</v>
      </c>
      <c r="H327" s="34">
        <f t="shared" si="52"/>
        <v>255.82952398906866</v>
      </c>
      <c r="I327" s="34">
        <f t="shared" si="48"/>
        <v>52012.569790409376</v>
      </c>
      <c r="J327" s="37">
        <f>SUM(stint:H327)</f>
        <v>215799.45339555357</v>
      </c>
      <c r="K327" s="37">
        <f>SUM(stcap:G327)</f>
        <v>147987.4302095905</v>
      </c>
      <c r="L327" s="39">
        <f t="shared" si="53"/>
        <v>363786.8836051441</v>
      </c>
      <c r="M327" s="39">
        <f t="shared" si="49"/>
        <v>217000</v>
      </c>
      <c r="N327" s="39">
        <f t="shared" si="54"/>
        <v>198799.45339555346</v>
      </c>
      <c r="O327" s="47"/>
    </row>
    <row r="328" spans="1:15" ht="12.75">
      <c r="A328" s="27">
        <f t="shared" si="50"/>
        <v>311</v>
      </c>
      <c r="B328" s="28">
        <f t="shared" si="44"/>
        <v>49279</v>
      </c>
      <c r="C328" s="34">
        <f t="shared" si="51"/>
        <v>52012.569790409376</v>
      </c>
      <c r="D328" s="34">
        <f t="shared" si="45"/>
        <v>1173.5060761456261</v>
      </c>
      <c r="E328" s="35"/>
      <c r="F328" s="34">
        <f t="shared" si="46"/>
        <v>1173.5060761456261</v>
      </c>
      <c r="G328" s="34">
        <f t="shared" si="47"/>
        <v>922.1119888253141</v>
      </c>
      <c r="H328" s="34">
        <f t="shared" si="52"/>
        <v>251.394087320312</v>
      </c>
      <c r="I328" s="34">
        <f t="shared" si="48"/>
        <v>51090.45780158406</v>
      </c>
      <c r="J328" s="37">
        <f>SUM(stint:H328)</f>
        <v>216050.84748287388</v>
      </c>
      <c r="K328" s="37">
        <f>SUM(stcap:G328)</f>
        <v>148909.54219841582</v>
      </c>
      <c r="L328" s="39">
        <f t="shared" si="53"/>
        <v>364960.3896812897</v>
      </c>
      <c r="M328" s="39">
        <f t="shared" si="49"/>
        <v>217700</v>
      </c>
      <c r="N328" s="39">
        <f t="shared" si="54"/>
        <v>198350.8474828737</v>
      </c>
      <c r="O328" s="47"/>
    </row>
    <row r="329" spans="1:15" ht="12.75">
      <c r="A329" s="27">
        <f t="shared" si="50"/>
        <v>312</v>
      </c>
      <c r="B329" s="28">
        <f t="shared" si="44"/>
        <v>49309</v>
      </c>
      <c r="C329" s="34">
        <f t="shared" si="51"/>
        <v>51090.45780158406</v>
      </c>
      <c r="D329" s="34">
        <f t="shared" si="45"/>
        <v>1173.5060761456261</v>
      </c>
      <c r="E329" s="35"/>
      <c r="F329" s="34">
        <f t="shared" si="46"/>
        <v>1173.5060761456261</v>
      </c>
      <c r="G329" s="34">
        <f t="shared" si="47"/>
        <v>926.5688634379699</v>
      </c>
      <c r="H329" s="34">
        <f t="shared" si="52"/>
        <v>246.9372127076563</v>
      </c>
      <c r="I329" s="34">
        <f t="shared" si="48"/>
        <v>50163.88893814609</v>
      </c>
      <c r="J329" s="37">
        <f>SUM(stint:H329)</f>
        <v>216297.78469558153</v>
      </c>
      <c r="K329" s="37">
        <f>SUM(stcap:G329)</f>
        <v>149836.1110618538</v>
      </c>
      <c r="L329" s="39">
        <f t="shared" si="53"/>
        <v>366133.89575743536</v>
      </c>
      <c r="M329" s="39">
        <f t="shared" si="49"/>
        <v>218400</v>
      </c>
      <c r="N329" s="39">
        <f t="shared" si="54"/>
        <v>197897.78469558142</v>
      </c>
      <c r="O329" s="47"/>
    </row>
    <row r="330" spans="1:15" ht="12.75">
      <c r="A330" s="27">
        <f t="shared" si="50"/>
        <v>313</v>
      </c>
      <c r="B330" s="28">
        <f t="shared" si="44"/>
        <v>49340</v>
      </c>
      <c r="C330" s="34">
        <f t="shared" si="51"/>
        <v>50163.88893814609</v>
      </c>
      <c r="D330" s="34">
        <f t="shared" si="45"/>
        <v>1173.5060761456261</v>
      </c>
      <c r="E330" s="35"/>
      <c r="F330" s="34">
        <f t="shared" si="46"/>
        <v>1173.5060761456261</v>
      </c>
      <c r="G330" s="34">
        <f t="shared" si="47"/>
        <v>931.0472796112533</v>
      </c>
      <c r="H330" s="34">
        <f t="shared" si="52"/>
        <v>242.4587965343728</v>
      </c>
      <c r="I330" s="34">
        <f t="shared" si="48"/>
        <v>49232.84165853484</v>
      </c>
      <c r="J330" s="37">
        <f>SUM(stint:H330)</f>
        <v>216540.2434921159</v>
      </c>
      <c r="K330" s="37">
        <f>SUM(stcap:G330)</f>
        <v>150767.15834146505</v>
      </c>
      <c r="L330" s="39">
        <f t="shared" si="53"/>
        <v>367307.4018335809</v>
      </c>
      <c r="M330" s="39">
        <f t="shared" si="49"/>
        <v>219100</v>
      </c>
      <c r="N330" s="39">
        <f t="shared" si="54"/>
        <v>197440.24349211575</v>
      </c>
      <c r="O330" s="47"/>
    </row>
    <row r="331" spans="1:15" ht="12.75">
      <c r="A331" s="27">
        <f t="shared" si="50"/>
        <v>314</v>
      </c>
      <c r="B331" s="28">
        <f t="shared" si="44"/>
        <v>49371</v>
      </c>
      <c r="C331" s="34">
        <f t="shared" si="51"/>
        <v>49232.84165853484</v>
      </c>
      <c r="D331" s="34">
        <f t="shared" si="45"/>
        <v>1173.5060761456261</v>
      </c>
      <c r="E331" s="35"/>
      <c r="F331" s="34">
        <f t="shared" si="46"/>
        <v>1173.5060761456261</v>
      </c>
      <c r="G331" s="34">
        <f t="shared" si="47"/>
        <v>935.5473414627078</v>
      </c>
      <c r="H331" s="34">
        <f t="shared" si="52"/>
        <v>237.9587346829184</v>
      </c>
      <c r="I331" s="34">
        <f t="shared" si="48"/>
        <v>48297.294317072134</v>
      </c>
      <c r="J331" s="37">
        <f>SUM(stint:H331)</f>
        <v>216778.2022267988</v>
      </c>
      <c r="K331" s="37">
        <f>SUM(stcap:G331)</f>
        <v>151702.70568292777</v>
      </c>
      <c r="L331" s="39">
        <f t="shared" si="53"/>
        <v>368480.9079097266</v>
      </c>
      <c r="M331" s="39">
        <f t="shared" si="49"/>
        <v>219800</v>
      </c>
      <c r="N331" s="39">
        <f t="shared" si="54"/>
        <v>196978.20222679875</v>
      </c>
      <c r="O331" s="47"/>
    </row>
    <row r="332" spans="1:15" ht="12.75">
      <c r="A332" s="27">
        <f t="shared" si="50"/>
        <v>315</v>
      </c>
      <c r="B332" s="28">
        <f t="shared" si="44"/>
        <v>49399</v>
      </c>
      <c r="C332" s="34">
        <f t="shared" si="51"/>
        <v>48297.294317072134</v>
      </c>
      <c r="D332" s="34">
        <f t="shared" si="45"/>
        <v>1173.5060761456261</v>
      </c>
      <c r="E332" s="35"/>
      <c r="F332" s="34">
        <f t="shared" si="46"/>
        <v>1173.5060761456261</v>
      </c>
      <c r="G332" s="34">
        <f t="shared" si="47"/>
        <v>940.0691536131109</v>
      </c>
      <c r="H332" s="34">
        <f t="shared" si="52"/>
        <v>233.4369225325153</v>
      </c>
      <c r="I332" s="34">
        <f t="shared" si="48"/>
        <v>47357.22516345902</v>
      </c>
      <c r="J332" s="37">
        <f>SUM(stint:H332)</f>
        <v>217011.6391493313</v>
      </c>
      <c r="K332" s="37">
        <f>SUM(stcap:G332)</f>
        <v>152642.7748365409</v>
      </c>
      <c r="L332" s="39">
        <f t="shared" si="53"/>
        <v>369654.4139858722</v>
      </c>
      <c r="M332" s="39">
        <f t="shared" si="49"/>
        <v>220500</v>
      </c>
      <c r="N332" s="39">
        <f t="shared" si="54"/>
        <v>196511.6391493312</v>
      </c>
      <c r="O332" s="47"/>
    </row>
    <row r="333" spans="1:15" ht="12.75">
      <c r="A333" s="27">
        <f t="shared" si="50"/>
        <v>316</v>
      </c>
      <c r="B333" s="28">
        <f t="shared" si="44"/>
        <v>49430</v>
      </c>
      <c r="C333" s="34">
        <f t="shared" si="51"/>
        <v>47357.22516345902</v>
      </c>
      <c r="D333" s="34">
        <f t="shared" si="45"/>
        <v>1173.5060761456261</v>
      </c>
      <c r="E333" s="35"/>
      <c r="F333" s="34">
        <f t="shared" si="46"/>
        <v>1173.5060761456261</v>
      </c>
      <c r="G333" s="34">
        <f t="shared" si="47"/>
        <v>944.6128211889076</v>
      </c>
      <c r="H333" s="34">
        <f t="shared" si="52"/>
        <v>228.8932549567186</v>
      </c>
      <c r="I333" s="34">
        <f t="shared" si="48"/>
        <v>46412.61234227011</v>
      </c>
      <c r="J333" s="37">
        <f>SUM(stint:H333)</f>
        <v>217240.53240428804</v>
      </c>
      <c r="K333" s="37">
        <f>SUM(stcap:G333)</f>
        <v>153587.3876577298</v>
      </c>
      <c r="L333" s="39">
        <f t="shared" si="53"/>
        <v>370827.92006201786</v>
      </c>
      <c r="M333" s="39">
        <f t="shared" si="49"/>
        <v>221200</v>
      </c>
      <c r="N333" s="39">
        <f t="shared" si="54"/>
        <v>196040.53240428795</v>
      </c>
      <c r="O333" s="47"/>
    </row>
    <row r="334" spans="1:15" ht="12.75">
      <c r="A334" s="27">
        <f t="shared" si="50"/>
        <v>317</v>
      </c>
      <c r="B334" s="28">
        <f t="shared" si="44"/>
        <v>49460</v>
      </c>
      <c r="C334" s="34">
        <f t="shared" si="51"/>
        <v>46412.61234227011</v>
      </c>
      <c r="D334" s="34">
        <f t="shared" si="45"/>
        <v>1173.5060761456261</v>
      </c>
      <c r="E334" s="35"/>
      <c r="F334" s="34">
        <f t="shared" si="46"/>
        <v>1173.5060761456261</v>
      </c>
      <c r="G334" s="34">
        <f t="shared" si="47"/>
        <v>949.178449824654</v>
      </c>
      <c r="H334" s="34">
        <f t="shared" si="52"/>
        <v>224.3276263209722</v>
      </c>
      <c r="I334" s="34">
        <f t="shared" si="48"/>
        <v>45463.43389244546</v>
      </c>
      <c r="J334" s="37">
        <f>SUM(stint:H334)</f>
        <v>217464.860030609</v>
      </c>
      <c r="K334" s="37">
        <f>SUM(stcap:G334)</f>
        <v>154536.56610755445</v>
      </c>
      <c r="L334" s="39">
        <f t="shared" si="53"/>
        <v>372001.4261381634</v>
      </c>
      <c r="M334" s="39">
        <f t="shared" si="49"/>
        <v>221900</v>
      </c>
      <c r="N334" s="39">
        <f t="shared" si="54"/>
        <v>195564.8600306089</v>
      </c>
      <c r="O334" s="47"/>
    </row>
    <row r="335" spans="1:15" ht="12.75">
      <c r="A335" s="27">
        <f t="shared" si="50"/>
        <v>318</v>
      </c>
      <c r="B335" s="28">
        <f t="shared" si="44"/>
        <v>49491</v>
      </c>
      <c r="C335" s="34">
        <f t="shared" si="51"/>
        <v>45463.43389244546</v>
      </c>
      <c r="D335" s="34">
        <f t="shared" si="45"/>
        <v>1173.5060761456261</v>
      </c>
      <c r="E335" s="35"/>
      <c r="F335" s="34">
        <f t="shared" si="46"/>
        <v>1173.5060761456261</v>
      </c>
      <c r="G335" s="34">
        <f t="shared" si="47"/>
        <v>953.7661456654731</v>
      </c>
      <c r="H335" s="34">
        <f t="shared" si="52"/>
        <v>219.73993048015305</v>
      </c>
      <c r="I335" s="34">
        <f t="shared" si="48"/>
        <v>44509.66774677998</v>
      </c>
      <c r="J335" s="37">
        <f>SUM(stint:H335)</f>
        <v>217684.59996108917</v>
      </c>
      <c r="K335" s="37">
        <f>SUM(stcap:G335)</f>
        <v>155490.3322532199</v>
      </c>
      <c r="L335" s="39">
        <f t="shared" si="53"/>
        <v>373174.9322143091</v>
      </c>
      <c r="M335" s="39">
        <f t="shared" si="49"/>
        <v>222600</v>
      </c>
      <c r="N335" s="39">
        <f t="shared" si="54"/>
        <v>195084.5999610891</v>
      </c>
      <c r="O335" s="47"/>
    </row>
    <row r="336" spans="1:15" ht="12.75">
      <c r="A336" s="27">
        <f t="shared" si="50"/>
        <v>319</v>
      </c>
      <c r="B336" s="28">
        <f t="shared" si="44"/>
        <v>49521</v>
      </c>
      <c r="C336" s="34">
        <f t="shared" si="51"/>
        <v>44509.66774677998</v>
      </c>
      <c r="D336" s="34">
        <f t="shared" si="45"/>
        <v>1173.5060761456261</v>
      </c>
      <c r="E336" s="35"/>
      <c r="F336" s="34">
        <f t="shared" si="46"/>
        <v>1173.5060761456261</v>
      </c>
      <c r="G336" s="34">
        <f t="shared" si="47"/>
        <v>958.3760153695229</v>
      </c>
      <c r="H336" s="34">
        <f t="shared" si="52"/>
        <v>215.13006077610325</v>
      </c>
      <c r="I336" s="34">
        <f t="shared" si="48"/>
        <v>43551.291731410456</v>
      </c>
      <c r="J336" s="37">
        <f>SUM(stint:H336)</f>
        <v>217899.73002186528</v>
      </c>
      <c r="K336" s="37">
        <f>SUM(stcap:G336)</f>
        <v>156448.70826858943</v>
      </c>
      <c r="L336" s="39">
        <f t="shared" si="53"/>
        <v>374348.4382904547</v>
      </c>
      <c r="M336" s="39">
        <f t="shared" si="49"/>
        <v>223300</v>
      </c>
      <c r="N336" s="39">
        <f t="shared" si="54"/>
        <v>194599.7300218651</v>
      </c>
      <c r="O336" s="47"/>
    </row>
    <row r="337" spans="1:15" ht="12.75">
      <c r="A337" s="27">
        <f t="shared" si="50"/>
        <v>320</v>
      </c>
      <c r="B337" s="28">
        <f t="shared" si="44"/>
        <v>49552</v>
      </c>
      <c r="C337" s="34">
        <f t="shared" si="51"/>
        <v>43551.291731410456</v>
      </c>
      <c r="D337" s="34">
        <f t="shared" si="45"/>
        <v>1173.5060761456261</v>
      </c>
      <c r="E337" s="35"/>
      <c r="F337" s="34">
        <f t="shared" si="46"/>
        <v>1173.5060761456261</v>
      </c>
      <c r="G337" s="34">
        <f t="shared" si="47"/>
        <v>963.0081661104756</v>
      </c>
      <c r="H337" s="34">
        <f t="shared" si="52"/>
        <v>210.49791003515054</v>
      </c>
      <c r="I337" s="34">
        <f t="shared" si="48"/>
        <v>42588.28356529998</v>
      </c>
      <c r="J337" s="37">
        <f>SUM(stint:H337)</f>
        <v>218110.22793190044</v>
      </c>
      <c r="K337" s="37">
        <f>SUM(stcap:G337)</f>
        <v>157411.7164346999</v>
      </c>
      <c r="L337" s="39">
        <f t="shared" si="53"/>
        <v>375521.94436660036</v>
      </c>
      <c r="M337" s="39">
        <f t="shared" si="49"/>
        <v>224000</v>
      </c>
      <c r="N337" s="39">
        <f t="shared" si="54"/>
        <v>194110.22793190036</v>
      </c>
      <c r="O337" s="47"/>
    </row>
    <row r="338" spans="1:15" ht="12.75">
      <c r="A338" s="27">
        <f t="shared" si="50"/>
        <v>321</v>
      </c>
      <c r="B338" s="28">
        <f aca="true" t="shared" si="55" ref="B338:B377">IF(Pay_Num&lt;&gt;"",DATE(YEAR(Loan_Start),MONTH(Loan_Start)+(Pay_Num)*12/Num_Pmt_Per_Year,DAY(Loan_Start)),"")</f>
        <v>49583</v>
      </c>
      <c r="C338" s="34">
        <f t="shared" si="51"/>
        <v>42588.28356529998</v>
      </c>
      <c r="D338" s="34">
        <f aca="true" t="shared" si="56" ref="D338:D377">IF(Pay_Num&lt;&gt;"",Scheduled_Monthly_Payment,"")</f>
        <v>1173.5060761456261</v>
      </c>
      <c r="E338" s="35"/>
      <c r="F338" s="34">
        <f aca="true" t="shared" si="57" ref="F338:F377">IF(AND(Pay_Num&lt;&gt;"",Sched_Pay+Extra_Pay&lt;Beg_Bal),Sched_Pay+Extra_Pay,IF(Pay_Num&lt;&gt;"",Beg_Bal,""))</f>
        <v>1173.5060761456261</v>
      </c>
      <c r="G338" s="34">
        <f aca="true" t="shared" si="58" ref="G338:G377">IF(Pay_Num&lt;&gt;"",Total_Pay-Int,"")</f>
        <v>967.6627055800095</v>
      </c>
      <c r="H338" s="34">
        <f t="shared" si="52"/>
        <v>205.8433705656166</v>
      </c>
      <c r="I338" s="34">
        <f aca="true" t="shared" si="59" ref="I338:I377">IF(AND(Pay_Num&lt;&gt;"",Sched_Pay+Extra_Pay&lt;Beg_Bal),Beg_Bal-Princ,IF(Pay_Num&lt;&gt;"",0,""))</f>
        <v>41620.620859719966</v>
      </c>
      <c r="J338" s="37">
        <f>SUM(stint:H338)</f>
        <v>218316.07130246607</v>
      </c>
      <c r="K338" s="37">
        <f>SUM(stcap:G338)</f>
        <v>158379.3791402799</v>
      </c>
      <c r="L338" s="39">
        <f t="shared" si="53"/>
        <v>376695.45044274593</v>
      </c>
      <c r="M338" s="39">
        <f aca="true" t="shared" si="60" ref="M338:M377">affitto*A338</f>
        <v>224700</v>
      </c>
      <c r="N338" s="39">
        <f t="shared" si="54"/>
        <v>193616.07130246592</v>
      </c>
      <c r="O338" s="47"/>
    </row>
    <row r="339" spans="1:15" ht="12.75">
      <c r="A339" s="27">
        <f aca="true" t="shared" si="61" ref="A339:A377">IF(Values_Entered,A338+1,"")</f>
        <v>322</v>
      </c>
      <c r="B339" s="28">
        <f t="shared" si="55"/>
        <v>49613</v>
      </c>
      <c r="C339" s="34">
        <f aca="true" t="shared" si="62" ref="C339:C377">IF(Pay_Num&lt;&gt;"",I338,"")</f>
        <v>41620.620859719966</v>
      </c>
      <c r="D339" s="34">
        <f t="shared" si="56"/>
        <v>1173.5060761456261</v>
      </c>
      <c r="E339" s="35"/>
      <c r="F339" s="34">
        <f t="shared" si="57"/>
        <v>1173.5060761456261</v>
      </c>
      <c r="G339" s="34">
        <f t="shared" si="58"/>
        <v>972.339741990313</v>
      </c>
      <c r="H339" s="34">
        <f aca="true" t="shared" si="63" ref="H339:H377">IF(Pay_Num&lt;&gt;"",Beg_Bal*Interest_Rate/Num_Pmt_Per_Year,"")</f>
        <v>201.16633415531317</v>
      </c>
      <c r="I339" s="34">
        <f t="shared" si="59"/>
        <v>40648.28111772965</v>
      </c>
      <c r="J339" s="37">
        <f>SUM(stint:H339)</f>
        <v>218517.23763662137</v>
      </c>
      <c r="K339" s="37">
        <f>SUM(stcap:G339)</f>
        <v>159351.71888227022</v>
      </c>
      <c r="L339" s="39">
        <f aca="true" t="shared" si="64" ref="L339:L377">J339+K339</f>
        <v>377868.9565188916</v>
      </c>
      <c r="M339" s="39">
        <f t="shared" si="60"/>
        <v>225400</v>
      </c>
      <c r="N339" s="39">
        <f t="shared" si="54"/>
        <v>193117.23763662128</v>
      </c>
      <c r="O339" s="47"/>
    </row>
    <row r="340" spans="1:15" ht="12.75">
      <c r="A340" s="27">
        <f t="shared" si="61"/>
        <v>323</v>
      </c>
      <c r="B340" s="28">
        <f t="shared" si="55"/>
        <v>49644</v>
      </c>
      <c r="C340" s="34">
        <f t="shared" si="62"/>
        <v>40648.28111772965</v>
      </c>
      <c r="D340" s="34">
        <f t="shared" si="56"/>
        <v>1173.5060761456261</v>
      </c>
      <c r="E340" s="35"/>
      <c r="F340" s="34">
        <f t="shared" si="57"/>
        <v>1173.5060761456261</v>
      </c>
      <c r="G340" s="34">
        <f t="shared" si="58"/>
        <v>977.0393840765995</v>
      </c>
      <c r="H340" s="34">
        <f t="shared" si="63"/>
        <v>196.46669206902666</v>
      </c>
      <c r="I340" s="34">
        <f t="shared" si="59"/>
        <v>39671.241733653056</v>
      </c>
      <c r="J340" s="37">
        <f>SUM(stint:H340)</f>
        <v>218713.7043286904</v>
      </c>
      <c r="K340" s="37">
        <f>SUM(stcap:G340)</f>
        <v>160328.75826634682</v>
      </c>
      <c r="L340" s="39">
        <f t="shared" si="64"/>
        <v>379042.4625950372</v>
      </c>
      <c r="M340" s="39">
        <f t="shared" si="60"/>
        <v>226100</v>
      </c>
      <c r="N340" s="39">
        <f aca="true" t="shared" si="65" ref="N340:N377">L340+I340-M340</f>
        <v>192613.70432869025</v>
      </c>
      <c r="O340" s="47"/>
    </row>
    <row r="341" spans="1:15" ht="12.75">
      <c r="A341" s="27">
        <f t="shared" si="61"/>
        <v>324</v>
      </c>
      <c r="B341" s="28">
        <f t="shared" si="55"/>
        <v>49674</v>
      </c>
      <c r="C341" s="34">
        <f t="shared" si="62"/>
        <v>39671.241733653056</v>
      </c>
      <c r="D341" s="34">
        <f t="shared" si="56"/>
        <v>1173.5060761456261</v>
      </c>
      <c r="E341" s="35"/>
      <c r="F341" s="34">
        <f t="shared" si="57"/>
        <v>1173.5060761456261</v>
      </c>
      <c r="G341" s="34">
        <f t="shared" si="58"/>
        <v>981.7617410996363</v>
      </c>
      <c r="H341" s="34">
        <f t="shared" si="63"/>
        <v>191.7443350459898</v>
      </c>
      <c r="I341" s="34">
        <f t="shared" si="59"/>
        <v>38689.47999255342</v>
      </c>
      <c r="J341" s="37">
        <f>SUM(stint:H341)</f>
        <v>218905.44866373637</v>
      </c>
      <c r="K341" s="37">
        <f>SUM(stcap:G341)</f>
        <v>161310.52000744647</v>
      </c>
      <c r="L341" s="39">
        <f t="shared" si="64"/>
        <v>380215.96867118287</v>
      </c>
      <c r="M341" s="39">
        <f t="shared" si="60"/>
        <v>226800</v>
      </c>
      <c r="N341" s="39">
        <f t="shared" si="65"/>
        <v>192105.4486637363</v>
      </c>
      <c r="O341" s="47"/>
    </row>
    <row r="342" spans="1:15" ht="12.75">
      <c r="A342" s="27">
        <f t="shared" si="61"/>
        <v>325</v>
      </c>
      <c r="B342" s="28">
        <f t="shared" si="55"/>
        <v>49705</v>
      </c>
      <c r="C342" s="34">
        <f t="shared" si="62"/>
        <v>38689.47999255342</v>
      </c>
      <c r="D342" s="34">
        <f t="shared" si="56"/>
        <v>1173.5060761456261</v>
      </c>
      <c r="E342" s="35"/>
      <c r="F342" s="34">
        <f t="shared" si="57"/>
        <v>1173.5060761456261</v>
      </c>
      <c r="G342" s="34">
        <f t="shared" si="58"/>
        <v>986.5069228482846</v>
      </c>
      <c r="H342" s="34">
        <f t="shared" si="63"/>
        <v>186.99915329734154</v>
      </c>
      <c r="I342" s="34">
        <f t="shared" si="59"/>
        <v>37702.973069705135</v>
      </c>
      <c r="J342" s="37">
        <f>SUM(stint:H342)</f>
        <v>219092.4478170337</v>
      </c>
      <c r="K342" s="37">
        <f>SUM(stcap:G342)</f>
        <v>162297.02693029476</v>
      </c>
      <c r="L342" s="39">
        <f t="shared" si="64"/>
        <v>381389.47474732844</v>
      </c>
      <c r="M342" s="39">
        <f t="shared" si="60"/>
        <v>227500</v>
      </c>
      <c r="N342" s="39">
        <f t="shared" si="65"/>
        <v>191592.44781703356</v>
      </c>
      <c r="O342" s="47"/>
    </row>
    <row r="343" spans="1:15" ht="12.75">
      <c r="A343" s="27">
        <f t="shared" si="61"/>
        <v>326</v>
      </c>
      <c r="B343" s="28">
        <f t="shared" si="55"/>
        <v>49736</v>
      </c>
      <c r="C343" s="34">
        <f t="shared" si="62"/>
        <v>37702.973069705135</v>
      </c>
      <c r="D343" s="34">
        <f t="shared" si="56"/>
        <v>1173.5060761456261</v>
      </c>
      <c r="E343" s="35"/>
      <c r="F343" s="34">
        <f t="shared" si="57"/>
        <v>1173.5060761456261</v>
      </c>
      <c r="G343" s="34">
        <f t="shared" si="58"/>
        <v>991.2750396420513</v>
      </c>
      <c r="H343" s="34">
        <f t="shared" si="63"/>
        <v>182.23103650357484</v>
      </c>
      <c r="I343" s="34">
        <f t="shared" si="59"/>
        <v>36711.69803006308</v>
      </c>
      <c r="J343" s="37">
        <f>SUM(stint:H343)</f>
        <v>219274.67885353728</v>
      </c>
      <c r="K343" s="37">
        <f>SUM(stcap:G343)</f>
        <v>163288.30196993682</v>
      </c>
      <c r="L343" s="39">
        <f t="shared" si="64"/>
        <v>382562.9808234741</v>
      </c>
      <c r="M343" s="39">
        <f t="shared" si="60"/>
        <v>228200</v>
      </c>
      <c r="N343" s="39">
        <f t="shared" si="65"/>
        <v>191074.6788535372</v>
      </c>
      <c r="O343" s="47"/>
    </row>
    <row r="344" spans="1:15" ht="12.75">
      <c r="A344" s="27">
        <f t="shared" si="61"/>
        <v>327</v>
      </c>
      <c r="B344" s="28">
        <f t="shared" si="55"/>
        <v>49765</v>
      </c>
      <c r="C344" s="34">
        <f t="shared" si="62"/>
        <v>36711.69803006308</v>
      </c>
      <c r="D344" s="34">
        <f t="shared" si="56"/>
        <v>1173.5060761456261</v>
      </c>
      <c r="E344" s="35"/>
      <c r="F344" s="34">
        <f t="shared" si="57"/>
        <v>1173.5060761456261</v>
      </c>
      <c r="G344" s="34">
        <f t="shared" si="58"/>
        <v>996.0662023336546</v>
      </c>
      <c r="H344" s="34">
        <f t="shared" si="63"/>
        <v>177.43987381197158</v>
      </c>
      <c r="I344" s="34">
        <f t="shared" si="59"/>
        <v>35715.63182772943</v>
      </c>
      <c r="J344" s="37">
        <f>SUM(stint:H344)</f>
        <v>219452.11872734924</v>
      </c>
      <c r="K344" s="37">
        <f>SUM(stcap:G344)</f>
        <v>164284.36817227048</v>
      </c>
      <c r="L344" s="39">
        <f t="shared" si="64"/>
        <v>383736.4868996197</v>
      </c>
      <c r="M344" s="39">
        <f t="shared" si="60"/>
        <v>228900</v>
      </c>
      <c r="N344" s="39">
        <f t="shared" si="65"/>
        <v>190552.1187273491</v>
      </c>
      <c r="O344" s="47"/>
    </row>
    <row r="345" spans="1:15" ht="12.75">
      <c r="A345" s="27">
        <f t="shared" si="61"/>
        <v>328</v>
      </c>
      <c r="B345" s="28">
        <f t="shared" si="55"/>
        <v>49796</v>
      </c>
      <c r="C345" s="34">
        <f t="shared" si="62"/>
        <v>35715.63182772943</v>
      </c>
      <c r="D345" s="34">
        <f t="shared" si="56"/>
        <v>1173.5060761456261</v>
      </c>
      <c r="E345" s="35"/>
      <c r="F345" s="34">
        <f t="shared" si="57"/>
        <v>1173.5060761456261</v>
      </c>
      <c r="G345" s="34">
        <f t="shared" si="58"/>
        <v>1000.8805223116005</v>
      </c>
      <c r="H345" s="34">
        <f t="shared" si="63"/>
        <v>172.62555383402557</v>
      </c>
      <c r="I345" s="34">
        <f t="shared" si="59"/>
        <v>34714.75130541783</v>
      </c>
      <c r="J345" s="37">
        <f>SUM(stint:H345)</f>
        <v>219624.74428118326</v>
      </c>
      <c r="K345" s="37">
        <f>SUM(stcap:G345)</f>
        <v>165285.2486945821</v>
      </c>
      <c r="L345" s="39">
        <f t="shared" si="64"/>
        <v>384909.9929757654</v>
      </c>
      <c r="M345" s="39">
        <f t="shared" si="60"/>
        <v>229600</v>
      </c>
      <c r="N345" s="39">
        <f t="shared" si="65"/>
        <v>190024.74428118323</v>
      </c>
      <c r="O345" s="47"/>
    </row>
    <row r="346" spans="1:15" ht="12.75">
      <c r="A346" s="27">
        <f t="shared" si="61"/>
        <v>329</v>
      </c>
      <c r="B346" s="28">
        <f t="shared" si="55"/>
        <v>49826</v>
      </c>
      <c r="C346" s="34">
        <f t="shared" si="62"/>
        <v>34714.75130541783</v>
      </c>
      <c r="D346" s="34">
        <f t="shared" si="56"/>
        <v>1173.5060761456261</v>
      </c>
      <c r="E346" s="35"/>
      <c r="F346" s="34">
        <f t="shared" si="57"/>
        <v>1173.5060761456261</v>
      </c>
      <c r="G346" s="34">
        <f t="shared" si="58"/>
        <v>1005.7181115027734</v>
      </c>
      <c r="H346" s="34">
        <f t="shared" si="63"/>
        <v>167.78796464285284</v>
      </c>
      <c r="I346" s="34">
        <f t="shared" si="59"/>
        <v>33709.03319391506</v>
      </c>
      <c r="J346" s="37">
        <f>SUM(stint:H346)</f>
        <v>219792.53224582612</v>
      </c>
      <c r="K346" s="37">
        <f>SUM(stcap:G346)</f>
        <v>166290.96680608485</v>
      </c>
      <c r="L346" s="39">
        <f t="shared" si="64"/>
        <v>386083.49905191094</v>
      </c>
      <c r="M346" s="39">
        <f t="shared" si="60"/>
        <v>230300</v>
      </c>
      <c r="N346" s="39">
        <f t="shared" si="65"/>
        <v>189492.53224582598</v>
      </c>
      <c r="O346" s="47"/>
    </row>
    <row r="347" spans="1:15" ht="12.75">
      <c r="A347" s="27">
        <f t="shared" si="61"/>
        <v>330</v>
      </c>
      <c r="B347" s="28">
        <f t="shared" si="55"/>
        <v>49857</v>
      </c>
      <c r="C347" s="34">
        <f t="shared" si="62"/>
        <v>33709.03319391506</v>
      </c>
      <c r="D347" s="34">
        <f t="shared" si="56"/>
        <v>1173.5060761456261</v>
      </c>
      <c r="E347" s="35"/>
      <c r="F347" s="34">
        <f t="shared" si="57"/>
        <v>1173.5060761456261</v>
      </c>
      <c r="G347" s="34">
        <f t="shared" si="58"/>
        <v>1010.5790823750367</v>
      </c>
      <c r="H347" s="34">
        <f t="shared" si="63"/>
        <v>162.92699377058946</v>
      </c>
      <c r="I347" s="34">
        <f t="shared" si="59"/>
        <v>32698.45411154002</v>
      </c>
      <c r="J347" s="37">
        <f>SUM(stint:H347)</f>
        <v>219955.4592395967</v>
      </c>
      <c r="K347" s="37">
        <f>SUM(stcap:G347)</f>
        <v>167301.5458884599</v>
      </c>
      <c r="L347" s="39">
        <f t="shared" si="64"/>
        <v>387257.0051280566</v>
      </c>
      <c r="M347" s="39">
        <f t="shared" si="60"/>
        <v>231000</v>
      </c>
      <c r="N347" s="39">
        <f t="shared" si="65"/>
        <v>188955.45923959662</v>
      </c>
      <c r="O347" s="47"/>
    </row>
    <row r="348" spans="1:15" ht="12.75">
      <c r="A348" s="27">
        <f t="shared" si="61"/>
        <v>331</v>
      </c>
      <c r="B348" s="28">
        <f t="shared" si="55"/>
        <v>49887</v>
      </c>
      <c r="C348" s="34">
        <f t="shared" si="62"/>
        <v>32698.45411154002</v>
      </c>
      <c r="D348" s="34">
        <f t="shared" si="56"/>
        <v>1173.5060761456261</v>
      </c>
      <c r="E348" s="35"/>
      <c r="F348" s="34">
        <f t="shared" si="57"/>
        <v>1173.5060761456261</v>
      </c>
      <c r="G348" s="34">
        <f t="shared" si="58"/>
        <v>1015.4635479398494</v>
      </c>
      <c r="H348" s="34">
        <f t="shared" si="63"/>
        <v>158.0425282057768</v>
      </c>
      <c r="I348" s="34">
        <f t="shared" si="59"/>
        <v>31682.99056360017</v>
      </c>
      <c r="J348" s="37">
        <f>SUM(stint:H348)</f>
        <v>220113.5017678025</v>
      </c>
      <c r="K348" s="37">
        <f>SUM(stcap:G348)</f>
        <v>168317.00943639973</v>
      </c>
      <c r="L348" s="39">
        <f t="shared" si="64"/>
        <v>388430.5112042022</v>
      </c>
      <c r="M348" s="39">
        <f t="shared" si="60"/>
        <v>231700</v>
      </c>
      <c r="N348" s="39">
        <f t="shared" si="65"/>
        <v>188413.50176780234</v>
      </c>
      <c r="O348" s="47"/>
    </row>
    <row r="349" spans="1:15" ht="12.75">
      <c r="A349" s="27">
        <f t="shared" si="61"/>
        <v>332</v>
      </c>
      <c r="B349" s="28">
        <f t="shared" si="55"/>
        <v>49918</v>
      </c>
      <c r="C349" s="34">
        <f t="shared" si="62"/>
        <v>31682.99056360017</v>
      </c>
      <c r="D349" s="34">
        <f t="shared" si="56"/>
        <v>1173.5060761456261</v>
      </c>
      <c r="E349" s="35"/>
      <c r="F349" s="34">
        <f t="shared" si="57"/>
        <v>1173.5060761456261</v>
      </c>
      <c r="G349" s="34">
        <f t="shared" si="58"/>
        <v>1020.371621754892</v>
      </c>
      <c r="H349" s="34">
        <f t="shared" si="63"/>
        <v>153.13445439073416</v>
      </c>
      <c r="I349" s="34">
        <f t="shared" si="59"/>
        <v>30662.618941845278</v>
      </c>
      <c r="J349" s="37">
        <f>SUM(stint:H349)</f>
        <v>220266.63622219322</v>
      </c>
      <c r="K349" s="37">
        <f>SUM(stcap:G349)</f>
        <v>169337.38105815463</v>
      </c>
      <c r="L349" s="39">
        <f t="shared" si="64"/>
        <v>389604.0172803479</v>
      </c>
      <c r="M349" s="39">
        <f t="shared" si="60"/>
        <v>232400</v>
      </c>
      <c r="N349" s="39">
        <f t="shared" si="65"/>
        <v>187866.63622219313</v>
      </c>
      <c r="O349" s="47"/>
    </row>
    <row r="350" spans="1:15" ht="12.75">
      <c r="A350" s="27">
        <f t="shared" si="61"/>
        <v>333</v>
      </c>
      <c r="B350" s="28">
        <f t="shared" si="55"/>
        <v>49949</v>
      </c>
      <c r="C350" s="34">
        <f t="shared" si="62"/>
        <v>30662.618941845278</v>
      </c>
      <c r="D350" s="34">
        <f t="shared" si="56"/>
        <v>1173.5060761456261</v>
      </c>
      <c r="E350" s="35"/>
      <c r="F350" s="34">
        <f t="shared" si="57"/>
        <v>1173.5060761456261</v>
      </c>
      <c r="G350" s="34">
        <f t="shared" si="58"/>
        <v>1025.3034179267072</v>
      </c>
      <c r="H350" s="34">
        <f t="shared" si="63"/>
        <v>148.20265821891886</v>
      </c>
      <c r="I350" s="34">
        <f t="shared" si="59"/>
        <v>29637.31552391857</v>
      </c>
      <c r="J350" s="37">
        <f>SUM(stint:H350)</f>
        <v>220414.83888041214</v>
      </c>
      <c r="K350" s="37">
        <f>SUM(stcap:G350)</f>
        <v>170362.68447608134</v>
      </c>
      <c r="L350" s="39">
        <f t="shared" si="64"/>
        <v>390777.52335649345</v>
      </c>
      <c r="M350" s="39">
        <f t="shared" si="60"/>
        <v>233100</v>
      </c>
      <c r="N350" s="39">
        <f t="shared" si="65"/>
        <v>187314.838880412</v>
      </c>
      <c r="O350" s="47"/>
    </row>
    <row r="351" spans="1:15" ht="12.75">
      <c r="A351" s="27">
        <f t="shared" si="61"/>
        <v>334</v>
      </c>
      <c r="B351" s="28">
        <f t="shared" si="55"/>
        <v>49979</v>
      </c>
      <c r="C351" s="34">
        <f t="shared" si="62"/>
        <v>29637.31552391857</v>
      </c>
      <c r="D351" s="34">
        <f t="shared" si="56"/>
        <v>1173.5060761456261</v>
      </c>
      <c r="E351" s="35"/>
      <c r="F351" s="34">
        <f t="shared" si="57"/>
        <v>1173.5060761456261</v>
      </c>
      <c r="G351" s="34">
        <f t="shared" si="58"/>
        <v>1030.259051113353</v>
      </c>
      <c r="H351" s="34">
        <f t="shared" si="63"/>
        <v>143.2470250322731</v>
      </c>
      <c r="I351" s="34">
        <f t="shared" si="59"/>
        <v>28607.056472805216</v>
      </c>
      <c r="J351" s="37">
        <f>SUM(stint:H351)</f>
        <v>220558.0859054444</v>
      </c>
      <c r="K351" s="37">
        <f>SUM(stcap:G351)</f>
        <v>171392.9435271947</v>
      </c>
      <c r="L351" s="39">
        <f t="shared" si="64"/>
        <v>391951.02943263913</v>
      </c>
      <c r="M351" s="39">
        <f t="shared" si="60"/>
        <v>233800</v>
      </c>
      <c r="N351" s="39">
        <f t="shared" si="65"/>
        <v>186758.08590544434</v>
      </c>
      <c r="O351" s="47"/>
    </row>
    <row r="352" spans="1:15" ht="12.75">
      <c r="A352" s="27">
        <f t="shared" si="61"/>
        <v>335</v>
      </c>
      <c r="B352" s="28">
        <f t="shared" si="55"/>
        <v>50010</v>
      </c>
      <c r="C352" s="34">
        <f t="shared" si="62"/>
        <v>28607.056472805216</v>
      </c>
      <c r="D352" s="34">
        <f t="shared" si="56"/>
        <v>1173.5060761456261</v>
      </c>
      <c r="E352" s="35"/>
      <c r="F352" s="34">
        <f t="shared" si="57"/>
        <v>1173.5060761456261</v>
      </c>
      <c r="G352" s="34">
        <f t="shared" si="58"/>
        <v>1035.2386365270677</v>
      </c>
      <c r="H352" s="34">
        <f t="shared" si="63"/>
        <v>138.26743961855854</v>
      </c>
      <c r="I352" s="34">
        <f t="shared" si="59"/>
        <v>27571.817836278147</v>
      </c>
      <c r="J352" s="37">
        <f>SUM(stint:H352)</f>
        <v>220696.35334506296</v>
      </c>
      <c r="K352" s="37">
        <f>SUM(stcap:G352)</f>
        <v>172428.18216372177</v>
      </c>
      <c r="L352" s="39">
        <f t="shared" si="64"/>
        <v>393124.5355087847</v>
      </c>
      <c r="M352" s="39">
        <f t="shared" si="60"/>
        <v>234500</v>
      </c>
      <c r="N352" s="39">
        <f t="shared" si="65"/>
        <v>186196.35334506282</v>
      </c>
      <c r="O352" s="47"/>
    </row>
    <row r="353" spans="1:15" ht="12.75">
      <c r="A353" s="27">
        <f t="shared" si="61"/>
        <v>336</v>
      </c>
      <c r="B353" s="28">
        <f t="shared" si="55"/>
        <v>50040</v>
      </c>
      <c r="C353" s="34">
        <f t="shared" si="62"/>
        <v>27571.817836278147</v>
      </c>
      <c r="D353" s="34">
        <f t="shared" si="56"/>
        <v>1173.5060761456261</v>
      </c>
      <c r="E353" s="35"/>
      <c r="F353" s="34">
        <f t="shared" si="57"/>
        <v>1173.5060761456261</v>
      </c>
      <c r="G353" s="34">
        <f t="shared" si="58"/>
        <v>1040.2422899369485</v>
      </c>
      <c r="H353" s="34">
        <f t="shared" si="63"/>
        <v>133.26378620867771</v>
      </c>
      <c r="I353" s="34">
        <f t="shared" si="59"/>
        <v>26531.5755463412</v>
      </c>
      <c r="J353" s="37">
        <f>SUM(stint:H353)</f>
        <v>220829.61713127163</v>
      </c>
      <c r="K353" s="37">
        <f>SUM(stcap:G353)</f>
        <v>173468.42445365872</v>
      </c>
      <c r="L353" s="39">
        <f t="shared" si="64"/>
        <v>394298.0415849304</v>
      </c>
      <c r="M353" s="39">
        <f t="shared" si="60"/>
        <v>235200</v>
      </c>
      <c r="N353" s="39">
        <f t="shared" si="65"/>
        <v>185629.61713127157</v>
      </c>
      <c r="O353" s="47"/>
    </row>
    <row r="354" spans="1:15" ht="12.75">
      <c r="A354" s="27">
        <f t="shared" si="61"/>
        <v>337</v>
      </c>
      <c r="B354" s="28">
        <f t="shared" si="55"/>
        <v>50071</v>
      </c>
      <c r="C354" s="34">
        <f t="shared" si="62"/>
        <v>26531.5755463412</v>
      </c>
      <c r="D354" s="34">
        <f t="shared" si="56"/>
        <v>1173.5060761456261</v>
      </c>
      <c r="E354" s="35"/>
      <c r="F354" s="34">
        <f t="shared" si="57"/>
        <v>1173.5060761456261</v>
      </c>
      <c r="G354" s="34">
        <f t="shared" si="58"/>
        <v>1045.2701276716436</v>
      </c>
      <c r="H354" s="34">
        <f t="shared" si="63"/>
        <v>128.23594847398246</v>
      </c>
      <c r="I354" s="34">
        <f t="shared" si="59"/>
        <v>25486.305418669555</v>
      </c>
      <c r="J354" s="37">
        <f>SUM(stint:H354)</f>
        <v>220957.8530797456</v>
      </c>
      <c r="K354" s="37">
        <f>SUM(stcap:G354)</f>
        <v>174513.69458133038</v>
      </c>
      <c r="L354" s="39">
        <f t="shared" si="64"/>
        <v>395471.54766107595</v>
      </c>
      <c r="M354" s="39">
        <f t="shared" si="60"/>
        <v>235900</v>
      </c>
      <c r="N354" s="39">
        <f t="shared" si="65"/>
        <v>185057.8530797455</v>
      </c>
      <c r="O354" s="47"/>
    </row>
    <row r="355" spans="1:15" ht="12.75">
      <c r="A355" s="27">
        <f t="shared" si="61"/>
        <v>338</v>
      </c>
      <c r="B355" s="28">
        <f t="shared" si="55"/>
        <v>50102</v>
      </c>
      <c r="C355" s="34">
        <f t="shared" si="62"/>
        <v>25486.305418669555</v>
      </c>
      <c r="D355" s="34">
        <f t="shared" si="56"/>
        <v>1173.5060761456261</v>
      </c>
      <c r="E355" s="35"/>
      <c r="F355" s="34">
        <f t="shared" si="57"/>
        <v>1173.5060761456261</v>
      </c>
      <c r="G355" s="34">
        <f t="shared" si="58"/>
        <v>1050.3222666220565</v>
      </c>
      <c r="H355" s="34">
        <f t="shared" si="63"/>
        <v>123.18380952356954</v>
      </c>
      <c r="I355" s="34">
        <f t="shared" si="59"/>
        <v>24435.983152047498</v>
      </c>
      <c r="J355" s="37">
        <f>SUM(stint:H355)</f>
        <v>221081.03688926916</v>
      </c>
      <c r="K355" s="37">
        <f>SUM(stcap:G355)</f>
        <v>175564.01684795244</v>
      </c>
      <c r="L355" s="39">
        <f t="shared" si="64"/>
        <v>396645.05373722163</v>
      </c>
      <c r="M355" s="39">
        <f t="shared" si="60"/>
        <v>236600</v>
      </c>
      <c r="N355" s="39">
        <f t="shared" si="65"/>
        <v>184481.03688926913</v>
      </c>
      <c r="O355" s="47"/>
    </row>
    <row r="356" spans="1:15" ht="12.75">
      <c r="A356" s="27">
        <f t="shared" si="61"/>
        <v>339</v>
      </c>
      <c r="B356" s="28">
        <f t="shared" si="55"/>
        <v>50130</v>
      </c>
      <c r="C356" s="34">
        <f t="shared" si="62"/>
        <v>24435.983152047498</v>
      </c>
      <c r="D356" s="34">
        <f t="shared" si="56"/>
        <v>1173.5060761456261</v>
      </c>
      <c r="E356" s="35"/>
      <c r="F356" s="34">
        <f t="shared" si="57"/>
        <v>1173.5060761456261</v>
      </c>
      <c r="G356" s="34">
        <f t="shared" si="58"/>
        <v>1055.3988242440632</v>
      </c>
      <c r="H356" s="34">
        <f t="shared" si="63"/>
        <v>118.10725190156292</v>
      </c>
      <c r="I356" s="34">
        <f t="shared" si="59"/>
        <v>23380.584327803434</v>
      </c>
      <c r="J356" s="37">
        <f>SUM(stint:H356)</f>
        <v>221199.14414117072</v>
      </c>
      <c r="K356" s="37">
        <f>SUM(stcap:G356)</f>
        <v>176619.4156721965</v>
      </c>
      <c r="L356" s="39">
        <f t="shared" si="64"/>
        <v>397818.5598133672</v>
      </c>
      <c r="M356" s="39">
        <f t="shared" si="60"/>
        <v>237300</v>
      </c>
      <c r="N356" s="39">
        <f t="shared" si="65"/>
        <v>183899.14414117066</v>
      </c>
      <c r="O356" s="47"/>
    </row>
    <row r="357" spans="1:15" ht="12.75">
      <c r="A357" s="27">
        <f t="shared" si="61"/>
        <v>340</v>
      </c>
      <c r="B357" s="28">
        <f t="shared" si="55"/>
        <v>50161</v>
      </c>
      <c r="C357" s="34">
        <f t="shared" si="62"/>
        <v>23380.584327803434</v>
      </c>
      <c r="D357" s="34">
        <f t="shared" si="56"/>
        <v>1173.5060761456261</v>
      </c>
      <c r="E357" s="35"/>
      <c r="F357" s="34">
        <f t="shared" si="57"/>
        <v>1173.5060761456261</v>
      </c>
      <c r="G357" s="34">
        <f t="shared" si="58"/>
        <v>1060.4999185612428</v>
      </c>
      <c r="H357" s="34">
        <f t="shared" si="63"/>
        <v>113.00615758438327</v>
      </c>
      <c r="I357" s="34">
        <f t="shared" si="59"/>
        <v>22320.08440924219</v>
      </c>
      <c r="J357" s="37">
        <f>SUM(stint:H357)</f>
        <v>221312.1502987551</v>
      </c>
      <c r="K357" s="37">
        <f>SUM(stcap:G357)</f>
        <v>177679.91559075777</v>
      </c>
      <c r="L357" s="39">
        <f t="shared" si="64"/>
        <v>398992.0658895129</v>
      </c>
      <c r="M357" s="39">
        <f t="shared" si="60"/>
        <v>238000</v>
      </c>
      <c r="N357" s="39">
        <f t="shared" si="65"/>
        <v>183312.1502987551</v>
      </c>
      <c r="O357" s="47"/>
    </row>
    <row r="358" spans="1:15" ht="12.75">
      <c r="A358" s="27">
        <f t="shared" si="61"/>
        <v>341</v>
      </c>
      <c r="B358" s="28">
        <f t="shared" si="55"/>
        <v>50191</v>
      </c>
      <c r="C358" s="34">
        <f t="shared" si="62"/>
        <v>22320.08440924219</v>
      </c>
      <c r="D358" s="34">
        <f t="shared" si="56"/>
        <v>1173.5060761456261</v>
      </c>
      <c r="E358" s="35"/>
      <c r="F358" s="34">
        <f t="shared" si="57"/>
        <v>1173.5060761456261</v>
      </c>
      <c r="G358" s="34">
        <f t="shared" si="58"/>
        <v>1065.6256681676223</v>
      </c>
      <c r="H358" s="34">
        <f t="shared" si="63"/>
        <v>107.88040797800392</v>
      </c>
      <c r="I358" s="34">
        <f t="shared" si="59"/>
        <v>21254.458741074566</v>
      </c>
      <c r="J358" s="37">
        <f>SUM(stint:H358)</f>
        <v>221420.0307067331</v>
      </c>
      <c r="K358" s="37">
        <f>SUM(stcap:G358)</f>
        <v>178745.5412589254</v>
      </c>
      <c r="L358" s="39">
        <f t="shared" si="64"/>
        <v>400165.57196565846</v>
      </c>
      <c r="M358" s="39">
        <f t="shared" si="60"/>
        <v>238700</v>
      </c>
      <c r="N358" s="39">
        <f t="shared" si="65"/>
        <v>182720.030706733</v>
      </c>
      <c r="O358" s="47"/>
    </row>
    <row r="359" spans="1:15" ht="12.75">
      <c r="A359" s="27">
        <f t="shared" si="61"/>
        <v>342</v>
      </c>
      <c r="B359" s="28">
        <f t="shared" si="55"/>
        <v>50222</v>
      </c>
      <c r="C359" s="34">
        <f t="shared" si="62"/>
        <v>21254.458741074566</v>
      </c>
      <c r="D359" s="34">
        <f t="shared" si="56"/>
        <v>1173.5060761456261</v>
      </c>
      <c r="E359" s="35"/>
      <c r="F359" s="34">
        <f t="shared" si="57"/>
        <v>1173.5060761456261</v>
      </c>
      <c r="G359" s="34">
        <f t="shared" si="58"/>
        <v>1070.7761922304323</v>
      </c>
      <c r="H359" s="34">
        <f t="shared" si="63"/>
        <v>102.72988391519374</v>
      </c>
      <c r="I359" s="34">
        <f t="shared" si="59"/>
        <v>20183.682548844135</v>
      </c>
      <c r="J359" s="37">
        <f>SUM(stint:H359)</f>
        <v>221522.76059064828</v>
      </c>
      <c r="K359" s="37">
        <f>SUM(stcap:G359)</f>
        <v>179816.31745115583</v>
      </c>
      <c r="L359" s="39">
        <f t="shared" si="64"/>
        <v>401339.07804180414</v>
      </c>
      <c r="M359" s="39">
        <f t="shared" si="60"/>
        <v>239400</v>
      </c>
      <c r="N359" s="39">
        <f t="shared" si="65"/>
        <v>182122.76059064828</v>
      </c>
      <c r="O359" s="47"/>
    </row>
    <row r="360" spans="1:15" ht="12.75">
      <c r="A360" s="27">
        <f t="shared" si="61"/>
        <v>343</v>
      </c>
      <c r="B360" s="28">
        <f t="shared" si="55"/>
        <v>50252</v>
      </c>
      <c r="C360" s="34">
        <f t="shared" si="62"/>
        <v>20183.682548844135</v>
      </c>
      <c r="D360" s="34">
        <f t="shared" si="56"/>
        <v>1173.5060761456261</v>
      </c>
      <c r="E360" s="35"/>
      <c r="F360" s="34">
        <f t="shared" si="57"/>
        <v>1173.5060761456261</v>
      </c>
      <c r="G360" s="34">
        <f t="shared" si="58"/>
        <v>1075.9516104928796</v>
      </c>
      <c r="H360" s="34">
        <f t="shared" si="63"/>
        <v>97.55446565274666</v>
      </c>
      <c r="I360" s="34">
        <f t="shared" si="59"/>
        <v>19107.730938351255</v>
      </c>
      <c r="J360" s="37">
        <f>SUM(stint:H360)</f>
        <v>221620.315056301</v>
      </c>
      <c r="K360" s="37">
        <f>SUM(stcap:G360)</f>
        <v>180892.26906164872</v>
      </c>
      <c r="L360" s="39">
        <f t="shared" si="64"/>
        <v>402512.5841179497</v>
      </c>
      <c r="M360" s="39">
        <f t="shared" si="60"/>
        <v>240100</v>
      </c>
      <c r="N360" s="39">
        <f t="shared" si="65"/>
        <v>181520.31505630095</v>
      </c>
      <c r="O360" s="47"/>
    </row>
    <row r="361" spans="1:15" ht="12.75">
      <c r="A361" s="27">
        <f t="shared" si="61"/>
        <v>344</v>
      </c>
      <c r="B361" s="28">
        <f t="shared" si="55"/>
        <v>50283</v>
      </c>
      <c r="C361" s="34">
        <f t="shared" si="62"/>
        <v>19107.730938351255</v>
      </c>
      <c r="D361" s="34">
        <f t="shared" si="56"/>
        <v>1173.5060761456261</v>
      </c>
      <c r="E361" s="35"/>
      <c r="F361" s="34">
        <f t="shared" si="57"/>
        <v>1173.5060761456261</v>
      </c>
      <c r="G361" s="34">
        <f t="shared" si="58"/>
        <v>1081.1520432769285</v>
      </c>
      <c r="H361" s="34">
        <f t="shared" si="63"/>
        <v>92.35403286869774</v>
      </c>
      <c r="I361" s="34">
        <f t="shared" si="59"/>
        <v>18026.578895074326</v>
      </c>
      <c r="J361" s="37">
        <f>SUM(stint:H361)</f>
        <v>221712.6690891697</v>
      </c>
      <c r="K361" s="37">
        <f>SUM(stcap:G361)</f>
        <v>181973.42110492566</v>
      </c>
      <c r="L361" s="39">
        <f t="shared" si="64"/>
        <v>403686.0901940954</v>
      </c>
      <c r="M361" s="39">
        <f t="shared" si="60"/>
        <v>240800</v>
      </c>
      <c r="N361" s="39">
        <f t="shared" si="65"/>
        <v>180912.6690891697</v>
      </c>
      <c r="O361" s="47"/>
    </row>
    <row r="362" spans="1:15" ht="12.75">
      <c r="A362" s="27">
        <f t="shared" si="61"/>
        <v>345</v>
      </c>
      <c r="B362" s="28">
        <f t="shared" si="55"/>
        <v>50314</v>
      </c>
      <c r="C362" s="34">
        <f t="shared" si="62"/>
        <v>18026.578895074326</v>
      </c>
      <c r="D362" s="34">
        <f t="shared" si="56"/>
        <v>1173.5060761456261</v>
      </c>
      <c r="E362" s="35"/>
      <c r="F362" s="34">
        <f t="shared" si="57"/>
        <v>1173.5060761456261</v>
      </c>
      <c r="G362" s="34">
        <f t="shared" si="58"/>
        <v>1086.3776114861002</v>
      </c>
      <c r="H362" s="34">
        <f t="shared" si="63"/>
        <v>87.1284646595259</v>
      </c>
      <c r="I362" s="34">
        <f t="shared" si="59"/>
        <v>16940.201283588227</v>
      </c>
      <c r="J362" s="37">
        <f>SUM(stint:H362)</f>
        <v>221799.79755382924</v>
      </c>
      <c r="K362" s="37">
        <f>SUM(stcap:G362)</f>
        <v>183059.79871641175</v>
      </c>
      <c r="L362" s="39">
        <f t="shared" si="64"/>
        <v>404859.59627024096</v>
      </c>
      <c r="M362" s="39">
        <f t="shared" si="60"/>
        <v>241500</v>
      </c>
      <c r="N362" s="39">
        <f t="shared" si="65"/>
        <v>180299.7975538292</v>
      </c>
      <c r="O362" s="47"/>
    </row>
    <row r="363" spans="1:15" ht="12.75">
      <c r="A363" s="27">
        <f t="shared" si="61"/>
        <v>346</v>
      </c>
      <c r="B363" s="28">
        <f t="shared" si="55"/>
        <v>50344</v>
      </c>
      <c r="C363" s="34">
        <f t="shared" si="62"/>
        <v>16940.201283588227</v>
      </c>
      <c r="D363" s="34">
        <f t="shared" si="56"/>
        <v>1173.5060761456261</v>
      </c>
      <c r="E363" s="35"/>
      <c r="F363" s="34">
        <f t="shared" si="57"/>
        <v>1173.5060761456261</v>
      </c>
      <c r="G363" s="34">
        <f t="shared" si="58"/>
        <v>1091.628436608283</v>
      </c>
      <c r="H363" s="34">
        <f t="shared" si="63"/>
        <v>81.8776395373431</v>
      </c>
      <c r="I363" s="34">
        <f t="shared" si="59"/>
        <v>15848.572846979943</v>
      </c>
      <c r="J363" s="37">
        <f>SUM(stint:H363)</f>
        <v>221881.6751933666</v>
      </c>
      <c r="K363" s="37">
        <f>SUM(stcap:G363)</f>
        <v>184151.42715302002</v>
      </c>
      <c r="L363" s="39">
        <f t="shared" si="64"/>
        <v>406033.10234638664</v>
      </c>
      <c r="M363" s="39">
        <f t="shared" si="60"/>
        <v>242200</v>
      </c>
      <c r="N363" s="39">
        <f t="shared" si="65"/>
        <v>179681.6751933666</v>
      </c>
      <c r="O363" s="47"/>
    </row>
    <row r="364" spans="1:15" ht="12.75">
      <c r="A364" s="27">
        <f t="shared" si="61"/>
        <v>347</v>
      </c>
      <c r="B364" s="28">
        <f t="shared" si="55"/>
        <v>50375</v>
      </c>
      <c r="C364" s="34">
        <f t="shared" si="62"/>
        <v>15848.572846979943</v>
      </c>
      <c r="D364" s="34">
        <f t="shared" si="56"/>
        <v>1173.5060761456261</v>
      </c>
      <c r="E364" s="35"/>
      <c r="F364" s="34">
        <f t="shared" si="57"/>
        <v>1173.5060761456261</v>
      </c>
      <c r="G364" s="34">
        <f t="shared" si="58"/>
        <v>1096.9046407185565</v>
      </c>
      <c r="H364" s="34">
        <f t="shared" si="63"/>
        <v>76.60143542706973</v>
      </c>
      <c r="I364" s="34">
        <f t="shared" si="59"/>
        <v>14751.668206261387</v>
      </c>
      <c r="J364" s="37">
        <f>SUM(stint:H364)</f>
        <v>221958.27662879365</v>
      </c>
      <c r="K364" s="37">
        <f>SUM(stcap:G364)</f>
        <v>185248.3317937386</v>
      </c>
      <c r="L364" s="39">
        <f t="shared" si="64"/>
        <v>407206.6084225322</v>
      </c>
      <c r="M364" s="39">
        <f t="shared" si="60"/>
        <v>242900</v>
      </c>
      <c r="N364" s="39">
        <f t="shared" si="65"/>
        <v>179058.27662879362</v>
      </c>
      <c r="O364" s="47"/>
    </row>
    <row r="365" spans="1:15" ht="12.75">
      <c r="A365" s="27">
        <f t="shared" si="61"/>
        <v>348</v>
      </c>
      <c r="B365" s="28">
        <f t="shared" si="55"/>
        <v>50405</v>
      </c>
      <c r="C365" s="34">
        <f t="shared" si="62"/>
        <v>14751.668206261387</v>
      </c>
      <c r="D365" s="34">
        <f t="shared" si="56"/>
        <v>1173.5060761456261</v>
      </c>
      <c r="E365" s="35"/>
      <c r="F365" s="34">
        <f t="shared" si="57"/>
        <v>1173.5060761456261</v>
      </c>
      <c r="G365" s="34">
        <f t="shared" si="58"/>
        <v>1102.2063464820294</v>
      </c>
      <c r="H365" s="34">
        <f t="shared" si="63"/>
        <v>71.29972966359671</v>
      </c>
      <c r="I365" s="34">
        <f t="shared" si="59"/>
        <v>13649.461859779358</v>
      </c>
      <c r="J365" s="37">
        <f>SUM(stint:H365)</f>
        <v>222029.57635845724</v>
      </c>
      <c r="K365" s="37">
        <f>SUM(stcap:G365)</f>
        <v>186350.53814022063</v>
      </c>
      <c r="L365" s="39">
        <f t="shared" si="64"/>
        <v>408380.1144986779</v>
      </c>
      <c r="M365" s="39">
        <f t="shared" si="60"/>
        <v>243600</v>
      </c>
      <c r="N365" s="39">
        <f t="shared" si="65"/>
        <v>178429.57635845727</v>
      </c>
      <c r="O365" s="47"/>
    </row>
    <row r="366" spans="1:15" ht="12.75">
      <c r="A366" s="27">
        <f t="shared" si="61"/>
        <v>349</v>
      </c>
      <c r="B366" s="28">
        <f t="shared" si="55"/>
        <v>50436</v>
      </c>
      <c r="C366" s="34">
        <f t="shared" si="62"/>
        <v>13649.461859779358</v>
      </c>
      <c r="D366" s="34">
        <f t="shared" si="56"/>
        <v>1173.5060761456261</v>
      </c>
      <c r="E366" s="35"/>
      <c r="F366" s="34">
        <f t="shared" si="57"/>
        <v>1173.5060761456261</v>
      </c>
      <c r="G366" s="34">
        <f t="shared" si="58"/>
        <v>1107.5336771566926</v>
      </c>
      <c r="H366" s="34">
        <f t="shared" si="63"/>
        <v>65.97239898893356</v>
      </c>
      <c r="I366" s="34">
        <f t="shared" si="59"/>
        <v>12541.928182622665</v>
      </c>
      <c r="J366" s="37">
        <f>SUM(stint:H366)</f>
        <v>222095.54875744617</v>
      </c>
      <c r="K366" s="37">
        <f>SUM(stcap:G366)</f>
        <v>187458.07181737732</v>
      </c>
      <c r="L366" s="39">
        <f t="shared" si="64"/>
        <v>409553.62057482346</v>
      </c>
      <c r="M366" s="39">
        <f t="shared" si="60"/>
        <v>244300</v>
      </c>
      <c r="N366" s="39">
        <f t="shared" si="65"/>
        <v>177795.54875744611</v>
      </c>
      <c r="O366" s="47"/>
    </row>
    <row r="367" spans="1:15" ht="12.75">
      <c r="A367" s="27">
        <f t="shared" si="61"/>
        <v>350</v>
      </c>
      <c r="B367" s="28">
        <f t="shared" si="55"/>
        <v>50467</v>
      </c>
      <c r="C367" s="34">
        <f t="shared" si="62"/>
        <v>12541.928182622665</v>
      </c>
      <c r="D367" s="34">
        <f t="shared" si="56"/>
        <v>1173.5060761456261</v>
      </c>
      <c r="E367" s="35"/>
      <c r="F367" s="34">
        <f t="shared" si="57"/>
        <v>1173.5060761456261</v>
      </c>
      <c r="G367" s="34">
        <f t="shared" si="58"/>
        <v>1112.8867565962832</v>
      </c>
      <c r="H367" s="34">
        <f t="shared" si="63"/>
        <v>60.61931954934288</v>
      </c>
      <c r="I367" s="34">
        <f t="shared" si="59"/>
        <v>11429.041426026382</v>
      </c>
      <c r="J367" s="37">
        <f>SUM(stint:H367)</f>
        <v>222156.16807699553</v>
      </c>
      <c r="K367" s="37">
        <f>SUM(stcap:G367)</f>
        <v>188570.9585739736</v>
      </c>
      <c r="L367" s="39">
        <f t="shared" si="64"/>
        <v>410727.12665096915</v>
      </c>
      <c r="M367" s="39">
        <f t="shared" si="60"/>
        <v>245000</v>
      </c>
      <c r="N367" s="39">
        <f t="shared" si="65"/>
        <v>177156.16807699553</v>
      </c>
      <c r="O367" s="47"/>
    </row>
    <row r="368" spans="1:15" ht="12.75">
      <c r="A368" s="27">
        <f t="shared" si="61"/>
        <v>351</v>
      </c>
      <c r="B368" s="28">
        <f t="shared" si="55"/>
        <v>50495</v>
      </c>
      <c r="C368" s="34">
        <f t="shared" si="62"/>
        <v>11429.041426026382</v>
      </c>
      <c r="D368" s="34">
        <f t="shared" si="56"/>
        <v>1173.5060761456261</v>
      </c>
      <c r="E368" s="35"/>
      <c r="F368" s="34">
        <f t="shared" si="57"/>
        <v>1173.5060761456261</v>
      </c>
      <c r="G368" s="34">
        <f t="shared" si="58"/>
        <v>1118.2657092531654</v>
      </c>
      <c r="H368" s="34">
        <f t="shared" si="63"/>
        <v>55.240366892460855</v>
      </c>
      <c r="I368" s="34">
        <f t="shared" si="59"/>
        <v>10310.775716773216</v>
      </c>
      <c r="J368" s="37">
        <f>SUM(stint:H368)</f>
        <v>222211.40844388798</v>
      </c>
      <c r="K368" s="37">
        <f>SUM(stcap:G368)</f>
        <v>189689.22428322677</v>
      </c>
      <c r="L368" s="39">
        <f t="shared" si="64"/>
        <v>411900.6327271147</v>
      </c>
      <c r="M368" s="39">
        <f t="shared" si="60"/>
        <v>245700</v>
      </c>
      <c r="N368" s="39">
        <f t="shared" si="65"/>
        <v>176511.40844388795</v>
      </c>
      <c r="O368" s="47"/>
    </row>
    <row r="369" spans="1:15" ht="12.75">
      <c r="A369" s="27">
        <f t="shared" si="61"/>
        <v>352</v>
      </c>
      <c r="B369" s="28">
        <f t="shared" si="55"/>
        <v>50526</v>
      </c>
      <c r="C369" s="34">
        <f t="shared" si="62"/>
        <v>10310.775716773216</v>
      </c>
      <c r="D369" s="34">
        <f t="shared" si="56"/>
        <v>1173.5060761456261</v>
      </c>
      <c r="E369" s="35"/>
      <c r="F369" s="34">
        <f t="shared" si="57"/>
        <v>1173.5060761456261</v>
      </c>
      <c r="G369" s="34">
        <f t="shared" si="58"/>
        <v>1123.6706601812223</v>
      </c>
      <c r="H369" s="34">
        <f t="shared" si="63"/>
        <v>49.835415964403886</v>
      </c>
      <c r="I369" s="34">
        <f t="shared" si="59"/>
        <v>9187.105056591994</v>
      </c>
      <c r="J369" s="37">
        <f>SUM(stint:H369)</f>
        <v>222261.24385985237</v>
      </c>
      <c r="K369" s="37">
        <f>SUM(stcap:G369)</f>
        <v>190812.894943408</v>
      </c>
      <c r="L369" s="39">
        <f t="shared" si="64"/>
        <v>413074.1388032604</v>
      </c>
      <c r="M369" s="39">
        <f t="shared" si="60"/>
        <v>246400</v>
      </c>
      <c r="N369" s="39">
        <f t="shared" si="65"/>
        <v>175861.24385985237</v>
      </c>
      <c r="O369" s="47"/>
    </row>
    <row r="370" spans="1:15" ht="12.75">
      <c r="A370" s="27">
        <f t="shared" si="61"/>
        <v>353</v>
      </c>
      <c r="B370" s="28">
        <f t="shared" si="55"/>
        <v>50556</v>
      </c>
      <c r="C370" s="34">
        <f t="shared" si="62"/>
        <v>9187.105056591994</v>
      </c>
      <c r="D370" s="34">
        <f t="shared" si="56"/>
        <v>1173.5060761456261</v>
      </c>
      <c r="E370" s="35"/>
      <c r="F370" s="34">
        <f t="shared" si="57"/>
        <v>1173.5060761456261</v>
      </c>
      <c r="G370" s="34">
        <f t="shared" si="58"/>
        <v>1129.101735038765</v>
      </c>
      <c r="H370" s="34">
        <f t="shared" si="63"/>
        <v>44.4043411068613</v>
      </c>
      <c r="I370" s="34">
        <f t="shared" si="59"/>
        <v>8058.003321553229</v>
      </c>
      <c r="J370" s="37">
        <f>SUM(stint:H370)</f>
        <v>222305.64820095923</v>
      </c>
      <c r="K370" s="37">
        <f>SUM(stcap:G370)</f>
        <v>191941.99667844677</v>
      </c>
      <c r="L370" s="39">
        <f t="shared" si="64"/>
        <v>414247.64487940597</v>
      </c>
      <c r="M370" s="39">
        <f t="shared" si="60"/>
        <v>247100</v>
      </c>
      <c r="N370" s="39">
        <f t="shared" si="65"/>
        <v>175205.6482009592</v>
      </c>
      <c r="O370" s="47"/>
    </row>
    <row r="371" spans="1:15" ht="12.75">
      <c r="A371" s="27">
        <f t="shared" si="61"/>
        <v>354</v>
      </c>
      <c r="B371" s="28">
        <f t="shared" si="55"/>
        <v>50587</v>
      </c>
      <c r="C371" s="34">
        <f t="shared" si="62"/>
        <v>8058.003321553229</v>
      </c>
      <c r="D371" s="34">
        <f t="shared" si="56"/>
        <v>1173.5060761456261</v>
      </c>
      <c r="E371" s="35"/>
      <c r="F371" s="34">
        <f t="shared" si="57"/>
        <v>1173.5060761456261</v>
      </c>
      <c r="G371" s="34">
        <f t="shared" si="58"/>
        <v>1134.5590600914522</v>
      </c>
      <c r="H371" s="34">
        <f t="shared" si="63"/>
        <v>38.94701605417394</v>
      </c>
      <c r="I371" s="34">
        <f t="shared" si="59"/>
        <v>6923.444261461777</v>
      </c>
      <c r="J371" s="37">
        <f>SUM(stint:H371)</f>
        <v>222344.5952170134</v>
      </c>
      <c r="K371" s="37">
        <f>SUM(stcap:G371)</f>
        <v>193076.5557385382</v>
      </c>
      <c r="L371" s="39">
        <f t="shared" si="64"/>
        <v>415421.15095555165</v>
      </c>
      <c r="M371" s="39">
        <f t="shared" si="60"/>
        <v>247800</v>
      </c>
      <c r="N371" s="39">
        <f t="shared" si="65"/>
        <v>174544.59521701344</v>
      </c>
      <c r="O371" s="47"/>
    </row>
    <row r="372" spans="1:15" ht="12.75">
      <c r="A372" s="27">
        <f t="shared" si="61"/>
        <v>355</v>
      </c>
      <c r="B372" s="28">
        <f t="shared" si="55"/>
        <v>50617</v>
      </c>
      <c r="C372" s="34">
        <f t="shared" si="62"/>
        <v>6923.444261461777</v>
      </c>
      <c r="D372" s="34">
        <f t="shared" si="56"/>
        <v>1173.5060761456261</v>
      </c>
      <c r="E372" s="35"/>
      <c r="F372" s="34">
        <f t="shared" si="57"/>
        <v>1173.5060761456261</v>
      </c>
      <c r="G372" s="34">
        <f t="shared" si="58"/>
        <v>1140.0427622152276</v>
      </c>
      <c r="H372" s="34">
        <f t="shared" si="63"/>
        <v>33.46331393039859</v>
      </c>
      <c r="I372" s="34">
        <f t="shared" si="59"/>
        <v>5783.40149924655</v>
      </c>
      <c r="J372" s="37">
        <f>SUM(stint:H372)</f>
        <v>222378.05853094382</v>
      </c>
      <c r="K372" s="37">
        <f>SUM(stcap:G372)</f>
        <v>194216.59850075343</v>
      </c>
      <c r="L372" s="39">
        <f t="shared" si="64"/>
        <v>416594.6570316972</v>
      </c>
      <c r="M372" s="39">
        <f t="shared" si="60"/>
        <v>248500</v>
      </c>
      <c r="N372" s="39">
        <f t="shared" si="65"/>
        <v>173878.05853094376</v>
      </c>
      <c r="O372" s="47"/>
    </row>
    <row r="373" spans="1:15" ht="12.75">
      <c r="A373" s="27">
        <f t="shared" si="61"/>
        <v>356</v>
      </c>
      <c r="B373" s="28">
        <f t="shared" si="55"/>
        <v>50648</v>
      </c>
      <c r="C373" s="34">
        <f t="shared" si="62"/>
        <v>5783.40149924655</v>
      </c>
      <c r="D373" s="34">
        <f t="shared" si="56"/>
        <v>1173.5060761456261</v>
      </c>
      <c r="E373" s="35"/>
      <c r="F373" s="34">
        <f t="shared" si="57"/>
        <v>1173.5060761456261</v>
      </c>
      <c r="G373" s="34">
        <f t="shared" si="58"/>
        <v>1145.5529688992679</v>
      </c>
      <c r="H373" s="34">
        <f t="shared" si="63"/>
        <v>27.95310724635833</v>
      </c>
      <c r="I373" s="34">
        <f t="shared" si="59"/>
        <v>4637.848530347283</v>
      </c>
      <c r="J373" s="37">
        <f>SUM(stint:H373)</f>
        <v>222406.0116381902</v>
      </c>
      <c r="K373" s="37">
        <f>SUM(stcap:G373)</f>
        <v>195362.1514696527</v>
      </c>
      <c r="L373" s="39">
        <f t="shared" si="64"/>
        <v>417768.1631078429</v>
      </c>
      <c r="M373" s="39">
        <f t="shared" si="60"/>
        <v>249200</v>
      </c>
      <c r="N373" s="39">
        <f t="shared" si="65"/>
        <v>173206.0116381902</v>
      </c>
      <c r="O373" s="47"/>
    </row>
    <row r="374" spans="1:15" ht="12.75">
      <c r="A374" s="27">
        <f t="shared" si="61"/>
        <v>357</v>
      </c>
      <c r="B374" s="28">
        <f t="shared" si="55"/>
        <v>50679</v>
      </c>
      <c r="C374" s="34">
        <f t="shared" si="62"/>
        <v>4637.848530347283</v>
      </c>
      <c r="D374" s="34">
        <f t="shared" si="56"/>
        <v>1173.5060761456261</v>
      </c>
      <c r="E374" s="35"/>
      <c r="F374" s="34">
        <f t="shared" si="57"/>
        <v>1173.5060761456261</v>
      </c>
      <c r="G374" s="34">
        <f t="shared" si="58"/>
        <v>1151.0898082489475</v>
      </c>
      <c r="H374" s="34">
        <f t="shared" si="63"/>
        <v>22.416267896678534</v>
      </c>
      <c r="I374" s="34">
        <f t="shared" si="59"/>
        <v>3486.758722098335</v>
      </c>
      <c r="J374" s="37">
        <f>SUM(stint:H374)</f>
        <v>222428.42790608687</v>
      </c>
      <c r="K374" s="37">
        <f>SUM(stcap:G374)</f>
        <v>196513.24127790163</v>
      </c>
      <c r="L374" s="39">
        <f t="shared" si="64"/>
        <v>418941.6691839885</v>
      </c>
      <c r="M374" s="39">
        <f t="shared" si="60"/>
        <v>249900</v>
      </c>
      <c r="N374" s="39">
        <f t="shared" si="65"/>
        <v>172528.42790608678</v>
      </c>
      <c r="O374" s="47"/>
    </row>
    <row r="375" spans="1:15" ht="12.75">
      <c r="A375" s="27">
        <f t="shared" si="61"/>
        <v>358</v>
      </c>
      <c r="B375" s="28">
        <f t="shared" si="55"/>
        <v>50709</v>
      </c>
      <c r="C375" s="34">
        <f t="shared" si="62"/>
        <v>3486.758722098335</v>
      </c>
      <c r="D375" s="34">
        <f t="shared" si="56"/>
        <v>1173.5060761456261</v>
      </c>
      <c r="E375" s="35"/>
      <c r="F375" s="34">
        <f t="shared" si="57"/>
        <v>1173.5060761456261</v>
      </c>
      <c r="G375" s="34">
        <f t="shared" si="58"/>
        <v>1156.6534089888175</v>
      </c>
      <c r="H375" s="34">
        <f t="shared" si="63"/>
        <v>16.852667156808618</v>
      </c>
      <c r="I375" s="34">
        <f t="shared" si="59"/>
        <v>2330.1053131095177</v>
      </c>
      <c r="J375" s="37">
        <f>SUM(stint:H375)</f>
        <v>222445.28057324368</v>
      </c>
      <c r="K375" s="37">
        <f>SUM(stcap:G375)</f>
        <v>197669.89468689045</v>
      </c>
      <c r="L375" s="39">
        <f t="shared" si="64"/>
        <v>420115.17526013416</v>
      </c>
      <c r="M375" s="39">
        <f t="shared" si="60"/>
        <v>250600</v>
      </c>
      <c r="N375" s="39">
        <f t="shared" si="65"/>
        <v>171845.28057324368</v>
      </c>
      <c r="O375" s="47"/>
    </row>
    <row r="376" spans="1:15" ht="12.75">
      <c r="A376" s="27">
        <f t="shared" si="61"/>
        <v>359</v>
      </c>
      <c r="B376" s="28">
        <f t="shared" si="55"/>
        <v>50740</v>
      </c>
      <c r="C376" s="34">
        <f t="shared" si="62"/>
        <v>2330.1053131095177</v>
      </c>
      <c r="D376" s="34">
        <f t="shared" si="56"/>
        <v>1173.5060761456261</v>
      </c>
      <c r="E376" s="35"/>
      <c r="F376" s="34">
        <f t="shared" si="57"/>
        <v>1173.5060761456261</v>
      </c>
      <c r="G376" s="34">
        <f t="shared" si="58"/>
        <v>1162.2439004655969</v>
      </c>
      <c r="H376" s="34">
        <f t="shared" si="63"/>
        <v>11.262175680029337</v>
      </c>
      <c r="I376" s="34">
        <f t="shared" si="59"/>
        <v>1167.8614126439209</v>
      </c>
      <c r="J376" s="37">
        <f>SUM(stint:H376)</f>
        <v>222456.5427489237</v>
      </c>
      <c r="K376" s="37">
        <f>SUM(stcap:G376)</f>
        <v>198832.13858735605</v>
      </c>
      <c r="L376" s="39">
        <f t="shared" si="64"/>
        <v>421288.6813362797</v>
      </c>
      <c r="M376" s="39">
        <f t="shared" si="60"/>
        <v>251300</v>
      </c>
      <c r="N376" s="39">
        <f t="shared" si="65"/>
        <v>171156.54274892365</v>
      </c>
      <c r="O376" s="47"/>
    </row>
    <row r="377" spans="1:15" ht="12.75">
      <c r="A377" s="27">
        <f t="shared" si="61"/>
        <v>360</v>
      </c>
      <c r="B377" s="28">
        <f t="shared" si="55"/>
        <v>50770</v>
      </c>
      <c r="C377" s="34">
        <f t="shared" si="62"/>
        <v>1167.8614126439209</v>
      </c>
      <c r="D377" s="34">
        <f t="shared" si="56"/>
        <v>1173.5060761456261</v>
      </c>
      <c r="E377" s="35"/>
      <c r="F377" s="34">
        <f t="shared" si="57"/>
        <v>1167.8614126439209</v>
      </c>
      <c r="G377" s="34">
        <f t="shared" si="58"/>
        <v>1162.2167491494752</v>
      </c>
      <c r="H377" s="34">
        <f t="shared" si="63"/>
        <v>5.644663494445617</v>
      </c>
      <c r="I377" s="34">
        <f t="shared" si="59"/>
        <v>0</v>
      </c>
      <c r="J377" s="37">
        <f>SUM(stint:H377)</f>
        <v>222462.18741241816</v>
      </c>
      <c r="K377" s="37">
        <f>SUM(stcap:G377)</f>
        <v>199994.3553365055</v>
      </c>
      <c r="L377" s="39">
        <f t="shared" si="64"/>
        <v>422456.54274892365</v>
      </c>
      <c r="M377" s="39">
        <f t="shared" si="60"/>
        <v>252000</v>
      </c>
      <c r="N377" s="39">
        <f t="shared" si="65"/>
        <v>170456.54274892365</v>
      </c>
      <c r="O377" s="47"/>
    </row>
    <row r="378" spans="1:10" ht="12.75">
      <c r="A378" s="29"/>
      <c r="B378" s="29"/>
      <c r="C378" s="29"/>
      <c r="D378" s="29"/>
      <c r="E378" s="29"/>
      <c r="F378" s="29"/>
      <c r="G378" s="45"/>
      <c r="H378" s="29"/>
      <c r="I378" s="29"/>
      <c r="J378" s="30"/>
    </row>
    <row r="379" ht="12.75">
      <c r="J379" s="30"/>
    </row>
    <row r="380" ht="12.75">
      <c r="J380" s="30"/>
    </row>
    <row r="381" ht="12.75">
      <c r="J381" s="30"/>
    </row>
    <row r="382" ht="12.75">
      <c r="J382" s="30"/>
    </row>
    <row r="383" ht="12.75">
      <c r="J383" s="30"/>
    </row>
    <row r="384" ht="12.75">
      <c r="J384" s="30"/>
    </row>
    <row r="385" ht="12.75">
      <c r="J385" s="30"/>
    </row>
    <row r="386" ht="12.75">
      <c r="J386" s="30"/>
    </row>
    <row r="387" ht="12.75">
      <c r="J387" s="30"/>
    </row>
    <row r="388" ht="12.75">
      <c r="J388" s="30"/>
    </row>
    <row r="389" ht="12.75">
      <c r="J389" s="30"/>
    </row>
    <row r="390" ht="12.75">
      <c r="J390" s="30"/>
    </row>
    <row r="391" ht="12.75">
      <c r="J391" s="30"/>
    </row>
    <row r="392" ht="12.75">
      <c r="J392" s="30"/>
    </row>
    <row r="393" ht="12.75">
      <c r="J393" s="30"/>
    </row>
    <row r="394" ht="12.75">
      <c r="J394" s="30"/>
    </row>
    <row r="395" ht="12.75">
      <c r="J395" s="30"/>
    </row>
    <row r="396" ht="12.75">
      <c r="J396" s="30"/>
    </row>
    <row r="397" ht="12.75">
      <c r="J397" s="30"/>
    </row>
    <row r="398" ht="12.75">
      <c r="J398" s="30"/>
    </row>
    <row r="399" ht="12.75">
      <c r="J399" s="30"/>
    </row>
    <row r="400" ht="12.75">
      <c r="J400" s="30"/>
    </row>
    <row r="401" ht="12.75">
      <c r="J401" s="30"/>
    </row>
    <row r="402" ht="12.75">
      <c r="J402" s="30"/>
    </row>
  </sheetData>
  <sheetProtection selectLockedCells="1"/>
  <mergeCells count="3">
    <mergeCell ref="B5:D5"/>
    <mergeCell ref="F5:H5"/>
    <mergeCell ref="C13:D13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Anni" error="Immettere un numero intero compreso tra 1 e 30." sqref="D8">
      <formula1>1</formula1>
      <formula2>30</formula2>
    </dataValidation>
    <dataValidation type="date" operator="greaterThanOrEqual" allowBlank="1" showInputMessage="1" showErrorMessage="1" errorTitle="Data" error="Immettere una data valida a partire dal 1° gennaio 1900." sqref="D9:D10">
      <formula1>1</formula1>
    </dataValidation>
    <dataValidation allowBlank="1" showInputMessage="1" showErrorMessage="1" promptTitle="Rate extra" prompt="Immettere l'importo di eventuali rate extra per ogni periodo di finanziamento.  In caso di rate extra occasionali, immettere i relativi importi direttamente nella colonna Rata extra." sqref="D11"/>
  </dataValidations>
  <printOptions horizontalCentered="1"/>
  <pageMargins left="0.75" right="0.5" top="0.5" bottom="0.5" header="0.5" footer="0.5"/>
  <pageSetup horizontalDpi="600" verticalDpi="600" orientation="portrait" paperSize="9" scale="80" r:id="rId1"/>
  <ignoredErrors>
    <ignoredError sqref="F18:I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Franz</cp:lastModifiedBy>
  <cp:lastPrinted>2000-10-20T19:37:33Z</cp:lastPrinted>
  <dcterms:created xsi:type="dcterms:W3CDTF">2000-08-25T00:46:01Z</dcterms:created>
  <dcterms:modified xsi:type="dcterms:W3CDTF">2008-06-25T14:26:35Z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1040</vt:i4>
  </property>
</Properties>
</file>